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88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передача'!$G$110:$J$110</definedName>
    <definedName name="POWER_TOTAL_DISBALANCE">'46 - передача'!$F$110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передача'!$C$114</definedName>
    <definedName name="ROW_MARKER_2">'46 - передача'!$C$130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<sst xmlns="http://schemas.openxmlformats.org/spreadsheetml/2006/main" count="4476" uniqueCount="795">
  <si>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</si>
  <si>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</si>
  <si>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</si>
  <si>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</si>
  <si>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</si>
  <si>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</si>
  <si>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</si>
  <si>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</si>
  <si>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</si>
  <si>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</si>
  <si>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</si>
  <si>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</si>
  <si>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</si>
  <si>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</si>
  <si>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</si>
  <si>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</si>
  <si>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</si>
  <si>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</si>
  <si>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</si>
  <si>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</si>
  <si>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</si>
  <si>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</si>
  <si>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</si>
  <si>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</si>
  <si>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</si>
  <si>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</si>
  <si>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</si>
  <si>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</si>
  <si>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</si>
  <si>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</si>
  <si>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</si>
  <si>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</si>
  <si>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</si>
  <si>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</si>
  <si>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</si>
  <si>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</si>
  <si>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</si>
  <si>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</si>
  <si>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</si>
  <si>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</si>
  <si>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</si>
  <si>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</si>
  <si>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</si>
  <si>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</si>
  <si>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</si>
  <si>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</si>
  <si>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</si>
  <si>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</si>
  <si>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</si>
  <si>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</si>
  <si>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</si>
  <si>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</si>
  <si>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</si>
  <si>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</si>
  <si>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</si>
  <si>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</si>
  <si>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</si>
  <si>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</si>
  <si>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</si>
  <si>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</si>
  <si>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</si>
  <si>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</si>
  <si>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</si>
  <si>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</si>
  <si>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</si>
  <si>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</si>
  <si>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</si>
  <si>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</si>
  <si>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</si>
  <si>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</si>
  <si>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</si>
  <si>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</si>
  <si>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</si>
  <si>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</si>
  <si>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</si>
  <si>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</si>
  <si>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</si>
  <si>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</si>
  <si>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</si>
  <si>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</si>
  <si>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</si>
  <si>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</si>
  <si>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</si>
  <si>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</si>
  <si>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</si>
  <si>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</si>
  <si>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</si>
  <si>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</si>
  <si>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</si>
  <si>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</si>
  <si>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</si>
  <si>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</si>
  <si>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</si>
  <si>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</si>
  <si>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</si>
  <si>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</si>
  <si>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</si>
  <si>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</si>
  <si>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</si>
  <si>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</si>
  <si>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</si>
  <si>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</si>
  <si>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</si>
  <si>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</si>
  <si>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</si>
  <si>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</si>
  <si>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</si>
  <si>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</si>
  <si>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</si>
  <si>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</si>
  <si>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</si>
  <si>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</si>
  <si>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</si>
  <si>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</si>
  <si>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</si>
  <si>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</si>
  <si>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</si>
  <si>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</si>
  <si>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</si>
  <si>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</si>
  <si>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</si>
  <si>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</si>
  <si>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</si>
  <si>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</si>
  <si>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</si>
  <si>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</si>
  <si>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</si>
  <si>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</si>
  <si>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</si>
  <si>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</si>
  <si>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</si>
  <si>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</si>
  <si>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</si>
  <si>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</si>
  <si>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</si>
  <si>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</si>
  <si>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</si>
  <si>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</si>
  <si>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</si>
  <si>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</si>
  <si>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</si>
  <si>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</si>
  <si>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</si>
  <si>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</si>
  <si>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</si>
  <si>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</si>
  <si>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</si>
  <si>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</si>
  <si>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</si>
  <si>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</si>
  <si>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</si>
  <si>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</si>
  <si>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</si>
  <si>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</si>
  <si>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</si>
  <si>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</si>
  <si>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</si>
  <si>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</si>
  <si>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</si>
  <si>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</si>
  <si>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</si>
  <si>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</si>
  <si>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</si>
  <si>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</si>
  <si>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</si>
  <si>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</si>
  <si>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</si>
  <si>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</si>
  <si>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</si>
  <si>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</si>
  <si>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</si>
  <si>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</si>
  <si>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</si>
  <si>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</si>
  <si>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</si>
  <si>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</si>
  <si>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</si>
  <si>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</si>
  <si>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</si>
  <si>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</si>
  <si>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</si>
  <si>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</si>
  <si>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</si>
  <si>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</si>
  <si>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</si>
  <si>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</si>
  <si>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</si>
  <si>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</si>
  <si>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</si>
  <si>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</si>
  <si>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</si>
  <si>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</si>
  <si>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</si>
  <si>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</si>
  <si>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</si>
  <si>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</si>
  <si>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</si>
  <si>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</si>
  <si>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</si>
  <si>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</si>
  <si>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</si>
  <si>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</si>
  <si>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</si>
  <si>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</si>
  <si>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</si>
  <si>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</si>
  <si>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</si>
  <si>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</si>
  <si>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</si>
  <si>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</si>
  <si>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</si>
  <si>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</si>
  <si>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</si>
  <si>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</si>
  <si>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</si>
  <si>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</si>
  <si>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</si>
  <si>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</si>
  <si>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</si>
  <si>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</si>
  <si>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</si>
  <si>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</si>
  <si>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</si>
  <si>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</si>
  <si>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</si>
  <si>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</si>
  <si>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</si>
  <si>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</si>
  <si>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</si>
  <si>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</si>
  <si>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</si>
  <si>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</si>
  <si>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</si>
  <si>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</si>
  <si>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</si>
  <si>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</si>
  <si>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</si>
  <si>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</si>
  <si>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</si>
  <si>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</si>
  <si>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</si>
  <si>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</si>
  <si>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</si>
  <si>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</si>
  <si>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</si>
  <si>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</si>
  <si>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</si>
  <si>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</si>
  <si>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</si>
  <si>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</si>
  <si>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</si>
  <si>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</si>
  <si>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</si>
  <si>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</si>
  <si>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</si>
  <si>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</si>
  <si>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</si>
  <si>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</si>
  <si>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</si>
  <si>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</si>
  <si>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</si>
  <si>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</si>
  <si>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</si>
  <si>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</si>
  <si>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</si>
  <si>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</si>
  <si>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</si>
  <si>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</si>
  <si>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</si>
  <si>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</si>
  <si>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</si>
  <si>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</si>
  <si>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</si>
  <si>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</si>
  <si>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</si>
  <si>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</si>
  <si>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</si>
  <si>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</si>
  <si>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</si>
  <si>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</si>
  <si>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</si>
  <si>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</si>
  <si>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</si>
  <si>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</si>
  <si>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</si>
  <si>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</si>
  <si>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</si>
  <si>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</si>
  <si>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</si>
  <si>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</si>
  <si>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</si>
  <si>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</si>
  <si>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</si>
  <si>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</si>
  <si>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</si>
  <si>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</si>
  <si>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</si>
  <si>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</si>
  <si>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</si>
  <si>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</si>
  <si>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</si>
  <si>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</si>
  <si>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</si>
  <si>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</si>
  <si>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</si>
  <si>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</si>
  <si>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</si>
  <si>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</si>
  <si>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</si>
  <si>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</si>
  <si>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</si>
  <si>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</si>
  <si>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</si>
  <si>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</si>
  <si>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</si>
  <si>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</si>
  <si>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</si>
  <si>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</si>
  <si>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</si>
  <si>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</si>
  <si>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</si>
  <si>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</si>
  <si>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</si>
  <si>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</si>
  <si>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</si>
  <si>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</si>
  <si>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</si>
  <si>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</si>
  <si>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</si>
  <si>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</si>
  <si>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</si>
  <si>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</si>
  <si>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</si>
  <si>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</si>
  <si>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</si>
  <si>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</si>
  <si>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</si>
  <si>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</si>
  <si>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</si>
  <si>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</si>
  <si>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</si>
  <si>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</si>
  <si>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</si>
  <si>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</si>
  <si>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</si>
  <si>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</si>
  <si>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</si>
  <si>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</si>
  <si>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</si>
  <si>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</si>
  <si>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</si>
  <si>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</si>
  <si>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</si>
  <si>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</si>
  <si>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</si>
  <si>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</si>
  <si>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</si>
  <si>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</si>
  <si>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</si>
  <si>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</si>
  <si>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</si>
  <si>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</si>
  <si>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</si>
  <si>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</si>
  <si>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</si>
  <si>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</si>
  <si>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</si>
  <si>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</si>
  <si>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</si>
  <si>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</si>
  <si>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</si>
  <si>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</si>
  <si>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</si>
  <si>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</si>
  <si>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</si>
  <si>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</si>
  <si>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</si>
  <si>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</si>
  <si>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</si>
  <si>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</si>
  <si>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</si>
  <si>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</si>
  <si>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</si>
  <si>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</si>
  <si>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</si>
  <si>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</si>
  <si>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</si>
  <si>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</si>
  <si>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</si>
  <si>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</si>
  <si>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</si>
  <si>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</si>
  <si>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</si>
  <si>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</si>
  <si>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</si>
  <si>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</si>
  <si>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</si>
  <si>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</si>
  <si>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</si>
  <si>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</si>
  <si>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</si>
  <si>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</si>
  <si>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</si>
  <si>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</si>
  <si>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</si>
  <si>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</si>
  <si>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</si>
  <si>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</si>
  <si>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</si>
  <si>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</si>
  <si>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</si>
  <si>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</si>
  <si>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</si>
  <si>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</si>
  <si>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</si>
  <si>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</si>
  <si>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</si>
  <si>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</si>
  <si>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</si>
  <si>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</si>
  <si>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</si>
  <si>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</si>
  <si>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</si>
  <si>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</si>
  <si>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</si>
  <si>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</si>
  <si>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</si>
  <si>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</si>
  <si>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</si>
  <si>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</si>
  <si>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</si>
  <si>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</si>
  <si>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</si>
  <si>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</si>
  <si>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</si>
  <si>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</si>
  <si>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</si>
  <si>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</si>
  <si>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</si>
  <si>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</si>
  <si>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</si>
  <si>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</si>
  <si>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</si>
  <si>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</si>
  <si>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</si>
  <si>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</si>
  <si>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</si>
  <si>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</si>
  <si>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</si>
  <si>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</si>
  <si>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</si>
  <si>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</si>
  <si>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</si>
  <si>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</si>
  <si>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</si>
  <si>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</si>
  <si>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</si>
  <si>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</si>
  <si>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</si>
  <si>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</si>
  <si>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</si>
  <si>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</si>
  <si>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</si>
  <si>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</si>
  <si>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</si>
  <si>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</si>
  <si>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</si>
  <si>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</si>
  <si>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</si>
  <si>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</si>
  <si>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</si>
  <si>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</si>
  <si>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</si>
  <si>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</si>
  <si>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</si>
  <si>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</si>
  <si>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</si>
  <si>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</si>
  <si>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</si>
  <si>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</si>
  <si>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</si>
  <si>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</si>
  <si>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</si>
  <si>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</si>
  <si>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</si>
  <si>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</si>
  <si>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</si>
  <si>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</si>
  <si>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</si>
  <si>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</si>
  <si>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</si>
  <si>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</si>
  <si>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</si>
  <si>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</si>
  <si>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</si>
  <si>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</si>
  <si>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</si>
  <si>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</si>
  <si>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</si>
  <si>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</si>
  <si>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</si>
  <si>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</si>
  <si>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</si>
  <si>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</si>
  <si>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</si>
  <si>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</si>
  <si>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</si>
  <si>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</si>
  <si>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</si>
  <si>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</si>
  <si>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</si>
  <si>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</si>
  <si>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</si>
  <si>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</si>
  <si>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</si>
  <si>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</si>
  <si>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</si>
  <si>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</si>
  <si>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</si>
  <si>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</si>
  <si>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</si>
  <si>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</si>
  <si>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</si>
  <si>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</si>
  <si>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</si>
  <si>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</si>
  <si>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</si>
  <si>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</si>
  <si>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</si>
  <si>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</si>
  <si>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</si>
  <si>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</si>
  <si>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</si>
  <si>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</si>
  <si>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</si>
  <si>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</si>
  <si>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</si>
  <si>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</si>
  <si>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</si>
  <si>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</si>
  <si>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</si>
  <si>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</si>
  <si>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</si>
  <si>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</si>
  <si>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</si>
  <si>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</si>
  <si>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</si>
  <si>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</si>
  <si>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</si>
  <si>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</si>
  <si>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</si>
  <si>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</si>
  <si>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</si>
  <si>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</si>
  <si>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</si>
  <si>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</si>
  <si>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</si>
  <si>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</si>
  <si>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</si>
  <si>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</si>
  <si>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</si>
  <si>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</si>
  <si>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</si>
  <si>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</si>
  <si>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</si>
  <si>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</si>
  <si>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</si>
  <si>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</si>
  <si>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</si>
  <si>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</si>
  <si>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</si>
  <si>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</si>
  <si>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</si>
  <si>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</si>
  <si>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</si>
  <si>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</si>
  <si>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</si>
  <si>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</si>
  <si>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</si>
  <si>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</si>
  <si>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</si>
  <si>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</si>
  <si>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</si>
  <si>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</si>
  <si>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</si>
  <si>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</si>
  <si>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</si>
  <si>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</si>
  <si>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</si>
  <si>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</si>
  <si>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</si>
  <si>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</si>
  <si>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</si>
  <si>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</si>
  <si>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</si>
  <si>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</si>
  <si>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</si>
  <si>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</si>
  <si>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</si>
  <si>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</si>
  <si>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</si>
  <si>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</si>
  <si>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</si>
  <si>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</si>
  <si>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</si>
  <si>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</si>
  <si>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</si>
  <si>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</si>
  <si>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</si>
  <si>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</si>
  <si>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</si>
  <si>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</si>
  <si>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</si>
  <si>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</si>
  <si>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</si>
  <si>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</si>
  <si>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</si>
  <si>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</si>
  <si>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</si>
  <si>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</si>
  <si>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</si>
  <si>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</si>
  <si>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</si>
  <si>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</si>
  <si>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</si>
  <si>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</si>
  <si>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</si>
  <si>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</si>
  <si>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</si>
  <si>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</si>
  <si>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</si>
  <si>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</si>
  <si>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</si>
  <si>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</si>
  <si>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</si>
  <si>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</si>
  <si>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</si>
  <si>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</si>
  <si>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</si>
  <si>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</si>
  <si>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</si>
  <si>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</si>
  <si>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</si>
  <si>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</si>
  <si>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</si>
  <si>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</si>
  <si>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</si>
  <si>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</si>
  <si>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</si>
  <si>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</si>
  <si>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</si>
  <si>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</si>
  <si>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</si>
  <si>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</si>
  <si>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</si>
  <si>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</si>
  <si>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</si>
  <si>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</si>
  <si>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</si>
  <si>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</si>
  <si>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</si>
  <si>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</si>
  <si>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</si>
  <si>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</si>
  <si>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</si>
  <si>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</si>
  <si>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</si>
  <si>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</si>
  <si>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</si>
  <si>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</si>
  <si>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</si>
  <si>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</si>
  <si>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</si>
  <si>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</si>
  <si>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</si>
  <si>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</si>
  <si>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</si>
  <si>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</si>
  <si>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</si>
  <si>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</si>
  <si>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</si>
  <si>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</si>
  <si>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</si>
  <si>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</si>
  <si>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</si>
  <si>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</si>
  <si>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</si>
  <si>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</si>
  <si>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</si>
  <si>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</si>
  <si>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</si>
  <si>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</si>
  <si>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</si>
  <si>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</si>
  <si>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</si>
  <si>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</si>
  <si>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</si>
  <si>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</si>
  <si>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</si>
  <si>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</si>
  <si>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</si>
  <si>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</si>
  <si>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</si>
  <si>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</si>
  <si>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</si>
  <si>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</si>
  <si>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</si>
  <si>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</si>
  <si>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</si>
  <si>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</si>
  <si>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</si>
  <si>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</si>
  <si>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</si>
  <si>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</si>
  <si>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</si>
  <si>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</si>
  <si>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</si>
  <si>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</si>
  <si>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</si>
  <si>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</si>
  <si>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</si>
  <si>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</si>
  <si>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</si>
  <si>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</si>
  <si>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</si>
  <si>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</si>
  <si>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</si>
  <si>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</si>
  <si>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</si>
  <si>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</si>
  <si>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</si>
  <si>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</si>
  <si>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</si>
  <si>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</si>
  <si>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</si>
  <si>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</si>
  <si>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</si>
  <si>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</si>
  <si>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</si>
  <si>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</si>
  <si>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</si>
  <si>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</si>
  <si>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</si>
  <si>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</si>
  <si>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</si>
  <si>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</si>
  <si>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</si>
  <si>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</si>
  <si>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</si>
  <si>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</si>
  <si>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</si>
  <si>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</si>
  <si>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</si>
  <si>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</si>
  <si>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</si>
  <si>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</si>
  <si>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</si>
  <si>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</si>
  <si>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</si>
  <si>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</si>
  <si>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</si>
  <si>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</si>
  <si>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</si>
  <si>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</si>
  <si>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</si>
  <si>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</si>
  <si>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</si>
  <si>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</si>
  <si>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</si>
  <si>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</si>
  <si>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</si>
  <si>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</si>
  <si>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</si>
  <si>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</si>
  <si>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</si>
  <si>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</si>
  <si>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</si>
  <si>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</si>
  <si>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</si>
  <si>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</si>
  <si>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</si>
  <si>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8-(86164)-45-123</t>
  </si>
  <si>
    <t>Стороженко Г.Е.</t>
  </si>
  <si>
    <t>(861) 231-49-13</t>
  </si>
  <si>
    <t>Удалить</t>
  </si>
  <si>
    <t>1.2.1</t>
  </si>
  <si>
    <t>1.3.1</t>
  </si>
  <si>
    <t>3.1.1</t>
  </si>
  <si>
    <t>3.1.2</t>
  </si>
  <si>
    <t>3.2.1</t>
  </si>
  <si>
    <t>Захаров И.В.</t>
  </si>
  <si>
    <t>Черкашин В.А.</t>
  </si>
  <si>
    <t>Директор по экономике</t>
  </si>
  <si>
    <t>usksbyt@mail.ru</t>
  </si>
  <si>
    <t>3.1.3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</si>
</sst>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* #,##0_р_._-;_-* &quot;-&quot;??_р_._-;_-@_-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4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4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5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5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5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5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5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5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5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6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7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8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9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0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1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2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4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5" fillId="0" borderId="0" applyNumberFormat="0" applyFill="0" applyBorder="0" applyAlignment="0" applyProtection="0"/>
    <xf numFmtId="0" fontId="96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100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—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—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—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—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—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—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—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—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—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—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—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—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—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—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—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—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—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2018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2017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2016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2018</v>
      </c>
      <c r="G8" s="146" t="s">
        <v>18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791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781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782</v>
      </c>
      <c r="H19" s="161"/>
    </row>
    <row r="20" spans="1:8" ht="21" customHeight="1">
      <c r="A20" s="29"/>
      <c r="D20" s="153"/>
      <c r="E20" s="287"/>
      <c r="F20" s="30" t="s">
        <v>250</v>
      </c>
      <c r="G20" s="249" t="s">
        <v>783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790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792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783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793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6"/>
  <sheetViews>
    <sheetView showGridLines="0" tabSelected="1" zoomScalePageLayoutView="0" workbookViewId="0" topLeftCell="C17">
      <selection activeCell="H23" sqref="H23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2018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99672.66699997999</v>
      </c>
      <c r="G18" s="77">
        <f>SUM(G19,G20,G24,G28)</f>
        <v>184.55900000000003</v>
      </c>
      <c r="H18" s="77">
        <f>SUM(H19,H20,H24,H28)</f>
        <v>4967.433151143816</v>
      </c>
      <c r="I18" s="77">
        <f>SUM(I19,I20,I24,I28)</f>
        <v>21412.806926334346</v>
      </c>
      <c r="J18" s="229">
        <f>SUM(J19,J20,J24,J28)</f>
        <v>73107.86792250183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99672.66699997999</v>
      </c>
      <c r="G20" s="67">
        <f>SUM(G21:G23)</f>
        <v>184.55900000000003</v>
      </c>
      <c r="H20" s="67">
        <f>SUM(H21:H23)</f>
        <v>4967.433151143816</v>
      </c>
      <c r="I20" s="67">
        <f>SUM(I21:I23)</f>
        <v>21412.806926334346</v>
      </c>
      <c r="J20" s="231">
        <f>SUM(J21:J23)</f>
        <v>73107.86792250183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784</v>
      </c>
      <c r="D22" s="243" t="s">
        <v>785</v>
      </c>
      <c r="E22" s="88" t="s">
        <v>715</v>
      </c>
      <c r="F22" s="67">
        <f>SUM(G22:J22)</f>
        <v>99672.66699997999</v>
      </c>
      <c r="G22" s="70">
        <v>184.55900000000003</v>
      </c>
      <c r="H22" s="70">
        <f>4967.431+0.00215114381586545</f>
        <v>4967.433151143816</v>
      </c>
      <c r="I22" s="70">
        <f>21412.80942-0.0024936656552299</f>
        <v>21412.806926334346</v>
      </c>
      <c r="J22" s="71">
        <f>73107.8667+0.00122250182349148</f>
        <v>73107.86792250183</v>
      </c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0</v>
      </c>
      <c r="G24" s="67">
        <f>SUM(G25:G27)</f>
        <v>0</v>
      </c>
      <c r="H24" s="67">
        <f>SUM(H25:H27)</f>
        <v>0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784</v>
      </c>
      <c r="D26" s="243" t="s">
        <v>786</v>
      </c>
      <c r="E26" s="88" t="s">
        <v>289</v>
      </c>
      <c r="F26" s="67">
        <f>SUM(G26:J26)</f>
        <v>0</v>
      </c>
      <c r="G26" s="70"/>
      <c r="H26" s="70">
        <v>0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0</v>
      </c>
      <c r="G29" s="68"/>
      <c r="H29" s="69">
        <f>H30</f>
        <v>0</v>
      </c>
      <c r="I29" s="69">
        <f>I30+I31</f>
        <v>0</v>
      </c>
      <c r="J29" s="231">
        <f>J30+J31+J32</f>
        <v>0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0</v>
      </c>
      <c r="G31" s="68"/>
      <c r="H31" s="68"/>
      <c r="I31" s="70">
        <v>0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0</v>
      </c>
      <c r="G32" s="72"/>
      <c r="H32" s="72"/>
      <c r="I32" s="72"/>
      <c r="J32" s="234">
        <v>0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93429.60499999998</v>
      </c>
      <c r="G34" s="69">
        <f>SUM(G35,G41,G45,G48,G51)</f>
        <v>184.559</v>
      </c>
      <c r="H34" s="69">
        <f>SUM(H35,H41,H45,H48,H51)</f>
        <v>4786.929251143816</v>
      </c>
      <c r="I34" s="69">
        <f>SUM(I35,I41,I45,I48,I51)</f>
        <v>20901.075819334346</v>
      </c>
      <c r="J34" s="231">
        <f>SUM(J35,J41,J45,J48,J51)</f>
        <v>67557.04092952183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74930.73599999999</v>
      </c>
      <c r="G35" s="67">
        <f>SUM(G36:G40)</f>
        <v>0</v>
      </c>
      <c r="H35" s="67">
        <f>SUM(H36:H40)</f>
        <v>4742.668251143816</v>
      </c>
      <c r="I35" s="67">
        <f>SUM(I36:I40)</f>
        <v>2631.026819334346</v>
      </c>
      <c r="J35" s="231">
        <f>SUM(J36:J40)</f>
        <v>67557.04092952183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784</v>
      </c>
      <c r="D37" s="243" t="s">
        <v>787</v>
      </c>
      <c r="E37" s="88" t="s">
        <v>385</v>
      </c>
      <c r="F37" s="67">
        <f>SUM(G37:J37)</f>
        <v>58528.95108747689</v>
      </c>
      <c r="G37" s="70"/>
      <c r="H37" s="70">
        <v>821.839184478045</v>
      </c>
      <c r="I37" s="70">
        <v>1678.03047802434</v>
      </c>
      <c r="J37" s="71">
        <v>56029.0814249745</v>
      </c>
      <c r="K37" s="84"/>
    </row>
    <row r="38" spans="1:11" s="103" customFormat="1" ht="15" customHeight="1">
      <c r="A38" s="82"/>
      <c r="B38" s="65"/>
      <c r="C38" s="251" t="s">
        <v>784</v>
      </c>
      <c r="D38" s="243" t="s">
        <v>788</v>
      </c>
      <c r="E38" s="88" t="s">
        <v>443</v>
      </c>
      <c r="F38" s="67">
        <f>SUM(G38:J38)</f>
        <v>7995.766906691816</v>
      </c>
      <c r="G38" s="70"/>
      <c r="H38" s="70">
        <v>3920.8290666657704</v>
      </c>
      <c r="I38" s="70">
        <v>952.996341310006</v>
      </c>
      <c r="J38" s="71">
        <v>3121.94149871604</v>
      </c>
      <c r="K38" s="84"/>
    </row>
    <row r="39" spans="1:11" s="103" customFormat="1" ht="15" customHeight="1">
      <c r="A39" s="82"/>
      <c r="B39" s="65"/>
      <c r="C39" s="251" t="s">
        <v>784</v>
      </c>
      <c r="D39" s="243" t="s">
        <v>794</v>
      </c>
      <c r="E39" s="88" t="s">
        <v>387</v>
      </c>
      <c r="F39" s="67">
        <f>SUM(G39:J39)</f>
        <v>8406.01800583128</v>
      </c>
      <c r="G39" s="70"/>
      <c r="H39" s="70">
        <v>0</v>
      </c>
      <c r="I39" s="70">
        <v>0</v>
      </c>
      <c r="J39" s="71">
        <f>8406.01800583128</f>
        <v>8406.01800583128</v>
      </c>
      <c r="K39" s="84"/>
    </row>
    <row r="40" spans="1:11" s="103" customFormat="1" ht="15" customHeight="1">
      <c r="A40" s="82"/>
      <c r="B40" s="65"/>
      <c r="C40" s="83"/>
      <c r="D40" s="215"/>
      <c r="E40" s="81" t="s">
        <v>189</v>
      </c>
      <c r="F40" s="87"/>
      <c r="G40" s="87"/>
      <c r="H40" s="87"/>
      <c r="I40" s="87"/>
      <c r="J40" s="233"/>
      <c r="K40" s="84"/>
    </row>
    <row r="41" spans="1:11" ht="24" customHeight="1">
      <c r="A41" s="63"/>
      <c r="B41" s="64"/>
      <c r="C41" s="52"/>
      <c r="D41" s="213" t="s">
        <v>166</v>
      </c>
      <c r="E41" s="43" t="s">
        <v>141</v>
      </c>
      <c r="F41" s="67">
        <f>SUM(G41:J41)</f>
        <v>18498.869</v>
      </c>
      <c r="G41" s="67">
        <f>SUM(G42:G44)</f>
        <v>184.559</v>
      </c>
      <c r="H41" s="67">
        <f>SUM(H42:H44)</f>
        <v>44.260999999999996</v>
      </c>
      <c r="I41" s="67">
        <f>SUM(I42:I44)</f>
        <v>18270.049</v>
      </c>
      <c r="J41" s="231">
        <f>SUM(J42:J44)</f>
        <v>0</v>
      </c>
      <c r="K41" s="53"/>
    </row>
    <row r="42" spans="1:11" s="103" customFormat="1" ht="15" customHeight="1" hidden="1">
      <c r="A42" s="82"/>
      <c r="B42" s="65"/>
      <c r="C42" s="83"/>
      <c r="D42" s="214" t="s">
        <v>184</v>
      </c>
      <c r="E42" s="85"/>
      <c r="F42" s="85"/>
      <c r="G42" s="85"/>
      <c r="H42" s="85"/>
      <c r="I42" s="85"/>
      <c r="J42" s="232"/>
      <c r="K42" s="84"/>
    </row>
    <row r="43" spans="1:11" s="103" customFormat="1" ht="15" customHeight="1">
      <c r="A43" s="82"/>
      <c r="B43" s="65"/>
      <c r="C43" s="251" t="s">
        <v>784</v>
      </c>
      <c r="D43" s="243" t="s">
        <v>789</v>
      </c>
      <c r="E43" s="88" t="s">
        <v>715</v>
      </c>
      <c r="F43" s="67">
        <f>SUM(G43:J43)</f>
        <v>18498.869</v>
      </c>
      <c r="G43" s="70">
        <v>184.559</v>
      </c>
      <c r="H43" s="70">
        <v>44.260999999999996</v>
      </c>
      <c r="I43" s="70">
        <v>18270.049</v>
      </c>
      <c r="J43" s="71">
        <v>0</v>
      </c>
      <c r="K43" s="84"/>
    </row>
    <row r="44" spans="1:11" s="103" customFormat="1" ht="15" customHeight="1">
      <c r="A44" s="82"/>
      <c r="B44" s="65"/>
      <c r="C44" s="83"/>
      <c r="D44" s="215"/>
      <c r="E44" s="81" t="s">
        <v>188</v>
      </c>
      <c r="F44" s="87"/>
      <c r="G44" s="87"/>
      <c r="H44" s="87"/>
      <c r="I44" s="87"/>
      <c r="J44" s="233"/>
      <c r="K44" s="84"/>
    </row>
    <row r="45" spans="1:11" ht="24" customHeight="1">
      <c r="A45" s="63"/>
      <c r="B45" s="64"/>
      <c r="C45" s="52"/>
      <c r="D45" s="213" t="s">
        <v>167</v>
      </c>
      <c r="E45" s="43" t="s">
        <v>142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1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4" t="s">
        <v>185</v>
      </c>
      <c r="E46" s="85"/>
      <c r="F46" s="85"/>
      <c r="G46" s="85"/>
      <c r="H46" s="85"/>
      <c r="I46" s="85"/>
      <c r="J46" s="232"/>
      <c r="K46" s="84"/>
    </row>
    <row r="47" spans="1:11" s="103" customFormat="1" ht="15" customHeight="1">
      <c r="A47" s="82"/>
      <c r="B47" s="65"/>
      <c r="C47" s="83"/>
      <c r="D47" s="215"/>
      <c r="E47" s="81" t="s">
        <v>187</v>
      </c>
      <c r="F47" s="87"/>
      <c r="G47" s="87"/>
      <c r="H47" s="87"/>
      <c r="I47" s="87"/>
      <c r="J47" s="233"/>
      <c r="K47" s="84"/>
    </row>
    <row r="48" spans="3:11" ht="24" customHeight="1">
      <c r="C48" s="83"/>
      <c r="D48" s="213" t="s">
        <v>168</v>
      </c>
      <c r="E48" s="105" t="s">
        <v>199</v>
      </c>
      <c r="F48" s="69">
        <f>SUM(G48:J48)</f>
        <v>0</v>
      </c>
      <c r="G48" s="69">
        <f>SUM(G49:G50)</f>
        <v>0</v>
      </c>
      <c r="H48" s="69">
        <f>SUM(H49:H50)</f>
        <v>0</v>
      </c>
      <c r="I48" s="69">
        <f>SUM(I49:I50)</f>
        <v>0</v>
      </c>
      <c r="J48" s="231">
        <f>SUM(J49:J50)</f>
        <v>0</v>
      </c>
      <c r="K48" s="84"/>
    </row>
    <row r="49" spans="1:11" s="103" customFormat="1" ht="15" customHeight="1" hidden="1">
      <c r="A49" s="82"/>
      <c r="B49" s="65"/>
      <c r="C49" s="83"/>
      <c r="D49" s="214" t="s">
        <v>233</v>
      </c>
      <c r="E49" s="85"/>
      <c r="F49" s="85"/>
      <c r="G49" s="85"/>
      <c r="H49" s="85"/>
      <c r="I49" s="85"/>
      <c r="J49" s="232"/>
      <c r="K49" s="84"/>
    </row>
    <row r="50" spans="3:11" ht="15" customHeight="1">
      <c r="C50" s="83"/>
      <c r="D50" s="217"/>
      <c r="E50" s="81" t="s">
        <v>202</v>
      </c>
      <c r="F50" s="107"/>
      <c r="G50" s="107"/>
      <c r="H50" s="107"/>
      <c r="I50" s="107"/>
      <c r="J50" s="236"/>
      <c r="K50" s="84"/>
    </row>
    <row r="51" spans="1:11" ht="24" customHeight="1">
      <c r="A51" s="63"/>
      <c r="B51" s="64"/>
      <c r="C51" s="52"/>
      <c r="D51" s="213" t="s">
        <v>238</v>
      </c>
      <c r="E51" s="43" t="s">
        <v>240</v>
      </c>
      <c r="F51" s="67">
        <f>SUM(G51:J51)</f>
        <v>0</v>
      </c>
      <c r="G51" s="67">
        <f>SUM(G52:G53)</f>
        <v>0</v>
      </c>
      <c r="H51" s="67">
        <f>SUM(H52:H53)</f>
        <v>0</v>
      </c>
      <c r="I51" s="67">
        <f>SUM(I52:I53)</f>
        <v>0</v>
      </c>
      <c r="J51" s="231">
        <f>SUM(J52:J53)</f>
        <v>0</v>
      </c>
      <c r="K51" s="53"/>
    </row>
    <row r="52" spans="1:11" s="103" customFormat="1" ht="15" customHeight="1" hidden="1">
      <c r="A52" s="82"/>
      <c r="B52" s="65"/>
      <c r="C52" s="83"/>
      <c r="D52" s="214" t="s">
        <v>239</v>
      </c>
      <c r="E52" s="85"/>
      <c r="F52" s="85"/>
      <c r="G52" s="85"/>
      <c r="H52" s="85"/>
      <c r="I52" s="85"/>
      <c r="J52" s="232"/>
      <c r="K52" s="84"/>
    </row>
    <row r="53" spans="1:11" s="103" customFormat="1" ht="15" customHeight="1">
      <c r="A53" s="82"/>
      <c r="B53" s="65"/>
      <c r="C53" s="83"/>
      <c r="D53" s="215"/>
      <c r="E53" s="81" t="s">
        <v>188</v>
      </c>
      <c r="F53" s="87"/>
      <c r="G53" s="87"/>
      <c r="H53" s="87"/>
      <c r="I53" s="87"/>
      <c r="J53" s="233"/>
      <c r="K53" s="84"/>
    </row>
    <row r="54" spans="1:11" ht="30" customHeight="1">
      <c r="A54" s="63"/>
      <c r="B54" s="64"/>
      <c r="C54" s="52"/>
      <c r="D54" s="213" t="s">
        <v>169</v>
      </c>
      <c r="E54" s="44" t="s">
        <v>144</v>
      </c>
      <c r="F54" s="67">
        <f>SUM(G54:I54)</f>
        <v>0</v>
      </c>
      <c r="G54" s="69">
        <f>SUM(G30:J30)</f>
        <v>0</v>
      </c>
      <c r="H54" s="69">
        <f>SUM(G31:J31)</f>
        <v>0</v>
      </c>
      <c r="I54" s="69">
        <f>SUM(G32:J32)</f>
        <v>0</v>
      </c>
      <c r="J54" s="237"/>
      <c r="K54" s="53"/>
    </row>
    <row r="55" spans="1:11" ht="30" customHeight="1">
      <c r="A55" s="63"/>
      <c r="B55" s="64"/>
      <c r="C55" s="52"/>
      <c r="D55" s="213" t="s">
        <v>170</v>
      </c>
      <c r="E55" s="44" t="s">
        <v>143</v>
      </c>
      <c r="F55" s="67">
        <f>SUM(G55:J55)</f>
        <v>0</v>
      </c>
      <c r="G55" s="70"/>
      <c r="H55" s="70"/>
      <c r="I55" s="70"/>
      <c r="J55" s="230"/>
      <c r="K55" s="53"/>
    </row>
    <row r="56" spans="1:11" ht="9" customHeight="1">
      <c r="A56" s="63"/>
      <c r="B56" s="64"/>
      <c r="C56" s="52"/>
      <c r="D56" s="216"/>
      <c r="E56" s="117"/>
      <c r="F56" s="118"/>
      <c r="G56" s="119"/>
      <c r="H56" s="119"/>
      <c r="I56" s="119"/>
      <c r="J56" s="235"/>
      <c r="K56" s="53"/>
    </row>
    <row r="57" spans="1:11" ht="30" customHeight="1">
      <c r="A57" s="63"/>
      <c r="B57" s="64"/>
      <c r="C57" s="52"/>
      <c r="D57" s="213" t="s">
        <v>171</v>
      </c>
      <c r="E57" s="44" t="s">
        <v>145</v>
      </c>
      <c r="F57" s="67">
        <f aca="true" t="shared" si="0" ref="F57:F63">SUM(G57:J57)</f>
        <v>6243.06199998001</v>
      </c>
      <c r="G57" s="69">
        <f>SUM(G58:G59)</f>
        <v>0</v>
      </c>
      <c r="H57" s="69">
        <f>SUM(H58:H59)</f>
        <v>180.50399999999993</v>
      </c>
      <c r="I57" s="69">
        <f>SUM(I58:I59)</f>
        <v>511.731206</v>
      </c>
      <c r="J57" s="231">
        <f>SUM(J58:J59)</f>
        <v>5550.82679398001</v>
      </c>
      <c r="K57" s="53"/>
    </row>
    <row r="58" spans="1:11" ht="24" customHeight="1">
      <c r="A58" s="63"/>
      <c r="B58" s="64"/>
      <c r="C58" s="52"/>
      <c r="D58" s="213" t="s">
        <v>174</v>
      </c>
      <c r="E58" s="43" t="s">
        <v>146</v>
      </c>
      <c r="F58" s="67">
        <f t="shared" si="0"/>
        <v>0</v>
      </c>
      <c r="G58" s="70"/>
      <c r="H58" s="70"/>
      <c r="I58" s="70"/>
      <c r="J58" s="230"/>
      <c r="K58" s="53"/>
    </row>
    <row r="59" spans="1:11" ht="24" customHeight="1">
      <c r="A59" s="63"/>
      <c r="B59" s="64"/>
      <c r="C59" s="52"/>
      <c r="D59" s="213" t="s">
        <v>232</v>
      </c>
      <c r="E59" s="45" t="s">
        <v>147</v>
      </c>
      <c r="F59" s="67">
        <f t="shared" si="0"/>
        <v>6243.06199998001</v>
      </c>
      <c r="G59" s="70">
        <v>0</v>
      </c>
      <c r="H59" s="70">
        <v>180.50399999999993</v>
      </c>
      <c r="I59" s="70">
        <v>511.731206</v>
      </c>
      <c r="J59" s="230">
        <v>5550.82679398001</v>
      </c>
      <c r="K59" s="53"/>
    </row>
    <row r="60" spans="1:11" ht="9" customHeight="1">
      <c r="A60" s="63"/>
      <c r="B60" s="64"/>
      <c r="C60" s="52"/>
      <c r="D60" s="216"/>
      <c r="E60" s="117"/>
      <c r="F60" s="118"/>
      <c r="G60" s="119"/>
      <c r="H60" s="119"/>
      <c r="I60" s="119"/>
      <c r="J60" s="235"/>
      <c r="K60" s="53"/>
    </row>
    <row r="61" spans="1:11" ht="30" customHeight="1">
      <c r="A61" s="63"/>
      <c r="B61" s="64"/>
      <c r="C61" s="52"/>
      <c r="D61" s="213" t="s">
        <v>172</v>
      </c>
      <c r="E61" s="44" t="s">
        <v>148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3" t="s">
        <v>173</v>
      </c>
      <c r="E62" s="44" t="s">
        <v>149</v>
      </c>
      <c r="F62" s="67">
        <f t="shared" si="0"/>
        <v>1.4921397450962104E-13</v>
      </c>
      <c r="G62" s="70">
        <v>0</v>
      </c>
      <c r="H62" s="70">
        <v>-9.999999971910256E-05</v>
      </c>
      <c r="I62" s="70">
        <v>-9.900000011242582E-05</v>
      </c>
      <c r="J62" s="230">
        <v>0.00019899999998074236</v>
      </c>
      <c r="K62" s="53"/>
    </row>
    <row r="63" spans="1:11" ht="30" customHeight="1">
      <c r="A63" s="63"/>
      <c r="B63" s="64"/>
      <c r="C63" s="52"/>
      <c r="D63" s="218" t="s">
        <v>175</v>
      </c>
      <c r="E63" s="74" t="s">
        <v>2</v>
      </c>
      <c r="F63" s="113">
        <f t="shared" si="0"/>
        <v>-9.755751761986176E-12</v>
      </c>
      <c r="G63" s="75">
        <f>G18-G34-G54-G55-G57+G61-G62</f>
        <v>2.842170943040401E-14</v>
      </c>
      <c r="H63" s="75">
        <f>H18+H29-H34-H54-H55-H57+H61-H62</f>
        <v>-5.115907697472721E-13</v>
      </c>
      <c r="I63" s="75">
        <f>I18+I29-I34-I54-I55-I57+I61-I62</f>
        <v>-2.6290081223123707E-13</v>
      </c>
      <c r="J63" s="238">
        <f>J18+J29-J34-J55-J57+J61-J62</f>
        <v>-9.00968188943807E-12</v>
      </c>
      <c r="K63" s="53"/>
    </row>
    <row r="64" spans="1:11" ht="18" customHeight="1">
      <c r="A64" s="63"/>
      <c r="B64" s="64"/>
      <c r="C64" s="52"/>
      <c r="D64" s="313" t="s">
        <v>150</v>
      </c>
      <c r="E64" s="314"/>
      <c r="F64" s="314"/>
      <c r="G64" s="314"/>
      <c r="H64" s="314"/>
      <c r="I64" s="314"/>
      <c r="J64" s="315"/>
      <c r="K64" s="53"/>
    </row>
    <row r="65" spans="1:11" ht="30" customHeight="1">
      <c r="A65" s="63"/>
      <c r="B65" s="64"/>
      <c r="C65" s="52"/>
      <c r="D65" s="212" t="s">
        <v>131</v>
      </c>
      <c r="E65" s="73" t="s">
        <v>135</v>
      </c>
      <c r="F65" s="200">
        <f>SUM(G65:J65)</f>
        <v>37.397596863980915</v>
      </c>
      <c r="G65" s="77">
        <f>SUM(G66,G67,G71,G75)</f>
        <v>0.11866666666666666</v>
      </c>
      <c r="H65" s="77">
        <f>SUM(H66,H67,H71,H75)</f>
        <v>1.342423845499525</v>
      </c>
      <c r="I65" s="77">
        <f>SUM(I66,I67,I71,I75)</f>
        <v>7.645373277312725</v>
      </c>
      <c r="J65" s="229">
        <f>SUM(J66,J67,J71,J75)</f>
        <v>28.291133074502</v>
      </c>
      <c r="K65" s="53"/>
    </row>
    <row r="66" spans="1:11" ht="24" customHeight="1">
      <c r="A66" s="63"/>
      <c r="B66" s="64"/>
      <c r="C66" s="52"/>
      <c r="D66" s="213" t="s">
        <v>158</v>
      </c>
      <c r="E66" s="43" t="s">
        <v>151</v>
      </c>
      <c r="F66" s="67">
        <f>SUM(G66:J66)</f>
        <v>0</v>
      </c>
      <c r="G66" s="70"/>
      <c r="H66" s="70"/>
      <c r="I66" s="70"/>
      <c r="J66" s="230"/>
      <c r="K66" s="53"/>
    </row>
    <row r="67" spans="1:11" ht="24" customHeight="1">
      <c r="A67" s="63"/>
      <c r="B67" s="64"/>
      <c r="C67" s="52"/>
      <c r="D67" s="213" t="s">
        <v>159</v>
      </c>
      <c r="E67" s="43" t="s">
        <v>137</v>
      </c>
      <c r="F67" s="67">
        <f>SUM(G67:J67)</f>
        <v>37.397596863980915</v>
      </c>
      <c r="G67" s="67">
        <f>SUM(G68:G70)</f>
        <v>0.11866666666666666</v>
      </c>
      <c r="H67" s="67">
        <f>SUM(H68:H70)</f>
        <v>1.342423845499525</v>
      </c>
      <c r="I67" s="67">
        <f>SUM(I68:I70)</f>
        <v>7.645373277312725</v>
      </c>
      <c r="J67" s="231">
        <f>SUM(J68:J70)</f>
        <v>28.291133074502</v>
      </c>
      <c r="K67" s="53"/>
    </row>
    <row r="68" spans="1:11" s="103" customFormat="1" ht="15" customHeight="1" hidden="1">
      <c r="A68" s="82"/>
      <c r="B68" s="65"/>
      <c r="C68" s="83"/>
      <c r="D68" s="214" t="s">
        <v>181</v>
      </c>
      <c r="E68" s="85"/>
      <c r="F68" s="85"/>
      <c r="G68" s="85"/>
      <c r="H68" s="85"/>
      <c r="I68" s="85"/>
      <c r="J68" s="232"/>
      <c r="K68" s="84"/>
    </row>
    <row r="69" spans="1:11" s="103" customFormat="1" ht="15" customHeight="1">
      <c r="A69" s="82"/>
      <c r="B69" s="65"/>
      <c r="C69" s="252" t="s">
        <v>784</v>
      </c>
      <c r="D69" s="243" t="s">
        <v>785</v>
      </c>
      <c r="E69" s="253" t="str">
        <f>IF('46 - передача'!$E$22="","",'46 - передача'!$E$22)</f>
        <v>ПАО "Кубаньэнерго"</v>
      </c>
      <c r="F69" s="67">
        <f>SUM(G69:J69)</f>
        <v>37.397596863980915</v>
      </c>
      <c r="G69" s="70">
        <v>0.11866666666666666</v>
      </c>
      <c r="H69" s="70">
        <v>1.342423845499525</v>
      </c>
      <c r="I69" s="70">
        <v>7.645373277312725</v>
      </c>
      <c r="J69" s="70">
        <v>28.291133074502</v>
      </c>
      <c r="K69" s="84"/>
    </row>
    <row r="70" spans="1:11" s="103" customFormat="1" ht="15" customHeight="1">
      <c r="A70" s="82"/>
      <c r="B70" s="65"/>
      <c r="C70" s="83"/>
      <c r="D70" s="215"/>
      <c r="E70" s="120" t="s">
        <v>188</v>
      </c>
      <c r="F70" s="87"/>
      <c r="G70" s="87"/>
      <c r="H70" s="87"/>
      <c r="I70" s="87"/>
      <c r="J70" s="233"/>
      <c r="K70" s="84"/>
    </row>
    <row r="71" spans="1:11" ht="24" customHeight="1">
      <c r="A71" s="63"/>
      <c r="B71" s="64"/>
      <c r="C71" s="52"/>
      <c r="D71" s="213" t="s">
        <v>160</v>
      </c>
      <c r="E71" s="43" t="s">
        <v>138</v>
      </c>
      <c r="F71" s="67">
        <f>SUM(G71:J71)</f>
        <v>0</v>
      </c>
      <c r="G71" s="67">
        <f>SUM(G72:G74)</f>
        <v>0</v>
      </c>
      <c r="H71" s="67">
        <f>SUM(H72:H74)</f>
        <v>0</v>
      </c>
      <c r="I71" s="67">
        <f>SUM(I72:I74)</f>
        <v>0</v>
      </c>
      <c r="J71" s="231">
        <f>SUM(J72:J74)</f>
        <v>0</v>
      </c>
      <c r="K71" s="53"/>
    </row>
    <row r="72" spans="1:11" s="103" customFormat="1" ht="15" customHeight="1" hidden="1">
      <c r="A72" s="82"/>
      <c r="B72" s="65"/>
      <c r="C72" s="83"/>
      <c r="D72" s="214" t="s">
        <v>182</v>
      </c>
      <c r="E72" s="85"/>
      <c r="F72" s="85"/>
      <c r="G72" s="85"/>
      <c r="H72" s="85"/>
      <c r="I72" s="85"/>
      <c r="J72" s="232"/>
      <c r="K72" s="84"/>
    </row>
    <row r="73" spans="1:11" s="103" customFormat="1" ht="15" customHeight="1">
      <c r="A73" s="82"/>
      <c r="B73" s="65"/>
      <c r="C73" s="252" t="s">
        <v>784</v>
      </c>
      <c r="D73" s="243" t="s">
        <v>786</v>
      </c>
      <c r="E73" s="253" t="str">
        <f>IF('46 - передача'!$E$26="","",'46 - передача'!$E$26)</f>
        <v>ЗАО "Тбилисский сахарный завод"</v>
      </c>
      <c r="F73" s="67">
        <f>SUM(G73:J73)</f>
        <v>0</v>
      </c>
      <c r="G73" s="70">
        <f>G26*(15.871/$F$18)</f>
        <v>0</v>
      </c>
      <c r="H73" s="70">
        <v>0</v>
      </c>
      <c r="I73" s="70">
        <f>I26*(32.36668/$F$18)</f>
        <v>0</v>
      </c>
      <c r="J73" s="70">
        <f>J26*(32.36668/$F$18)</f>
        <v>0</v>
      </c>
      <c r="K73" s="84"/>
    </row>
    <row r="74" spans="1:11" s="103" customFormat="1" ht="15" customHeight="1">
      <c r="A74" s="82"/>
      <c r="B74" s="65"/>
      <c r="C74" s="83"/>
      <c r="D74" s="215"/>
      <c r="E74" s="120" t="s">
        <v>187</v>
      </c>
      <c r="F74" s="87"/>
      <c r="G74" s="87"/>
      <c r="H74" s="87"/>
      <c r="I74" s="87"/>
      <c r="J74" s="233"/>
      <c r="K74" s="84"/>
    </row>
    <row r="75" spans="1:11" ht="24" customHeight="1">
      <c r="A75" s="63"/>
      <c r="B75" s="64"/>
      <c r="C75" s="52"/>
      <c r="D75" s="213" t="s">
        <v>241</v>
      </c>
      <c r="E75" s="43" t="s">
        <v>242</v>
      </c>
      <c r="F75" s="67">
        <f>SUM(G75:J75)</f>
        <v>0</v>
      </c>
      <c r="G75" s="70"/>
      <c r="H75" s="70"/>
      <c r="I75" s="70"/>
      <c r="J75" s="230"/>
      <c r="K75" s="53"/>
    </row>
    <row r="76" spans="1:11" ht="30" customHeight="1">
      <c r="A76" s="63"/>
      <c r="B76" s="64"/>
      <c r="C76" s="52"/>
      <c r="D76" s="213" t="s">
        <v>130</v>
      </c>
      <c r="E76" s="44" t="s">
        <v>139</v>
      </c>
      <c r="F76" s="67">
        <f>SUM(H76:J76)</f>
        <v>0</v>
      </c>
      <c r="G76" s="80"/>
      <c r="H76" s="69">
        <f>H77</f>
        <v>0</v>
      </c>
      <c r="I76" s="69">
        <f>I77+I78</f>
        <v>0</v>
      </c>
      <c r="J76" s="231">
        <f>J77+J78+J79</f>
        <v>0</v>
      </c>
      <c r="K76" s="53"/>
    </row>
    <row r="77" spans="1:11" ht="24" customHeight="1">
      <c r="A77" s="63"/>
      <c r="B77" s="64"/>
      <c r="C77" s="52"/>
      <c r="D77" s="213" t="s">
        <v>161</v>
      </c>
      <c r="E77" s="43" t="s">
        <v>0</v>
      </c>
      <c r="F77" s="67">
        <f>SUM(H77:J77)</f>
        <v>0</v>
      </c>
      <c r="G77" s="80"/>
      <c r="H77" s="70">
        <f>H30*(15.871/$F$18)</f>
        <v>0</v>
      </c>
      <c r="I77" s="70">
        <f>I30*(15.871/$F$18)</f>
        <v>0</v>
      </c>
      <c r="J77" s="70">
        <f>J30*(15.871/$F$18)</f>
        <v>0</v>
      </c>
      <c r="K77" s="53"/>
    </row>
    <row r="78" spans="1:11" ht="24" customHeight="1">
      <c r="A78" s="63"/>
      <c r="B78" s="64"/>
      <c r="C78" s="52"/>
      <c r="D78" s="213" t="s">
        <v>162</v>
      </c>
      <c r="E78" s="43" t="s">
        <v>156</v>
      </c>
      <c r="F78" s="67">
        <f>SUM(I78:J78)</f>
        <v>0</v>
      </c>
      <c r="G78" s="80"/>
      <c r="H78" s="80"/>
      <c r="I78" s="70">
        <f>I31*(15.871/$F$18)</f>
        <v>0</v>
      </c>
      <c r="J78" s="70">
        <f>J31*(15.871/$F$18)</f>
        <v>0</v>
      </c>
      <c r="K78" s="53"/>
    </row>
    <row r="79" spans="1:11" ht="24" customHeight="1">
      <c r="A79" s="63"/>
      <c r="B79" s="64"/>
      <c r="C79" s="52"/>
      <c r="D79" s="213" t="s">
        <v>163</v>
      </c>
      <c r="E79" s="43" t="s">
        <v>157</v>
      </c>
      <c r="F79" s="67">
        <f>SUM(J79)</f>
        <v>0</v>
      </c>
      <c r="G79" s="80"/>
      <c r="H79" s="80"/>
      <c r="I79" s="80"/>
      <c r="J79" s="70">
        <f>J32*(15.871/$F$18)</f>
        <v>0</v>
      </c>
      <c r="K79" s="53"/>
    </row>
    <row r="80" spans="1:11" ht="9" customHeight="1">
      <c r="A80" s="63"/>
      <c r="B80" s="64"/>
      <c r="C80" s="52"/>
      <c r="D80" s="216"/>
      <c r="E80" s="117"/>
      <c r="F80" s="118"/>
      <c r="G80" s="119"/>
      <c r="H80" s="119"/>
      <c r="I80" s="119"/>
      <c r="J80" s="235"/>
      <c r="K80" s="53"/>
    </row>
    <row r="81" spans="1:11" ht="30" customHeight="1">
      <c r="A81" s="63"/>
      <c r="B81" s="64"/>
      <c r="C81" s="52"/>
      <c r="D81" s="213" t="s">
        <v>164</v>
      </c>
      <c r="E81" s="44" t="s">
        <v>140</v>
      </c>
      <c r="F81" s="67">
        <f>SUM(G81:J81)</f>
        <v>35.730251003912535</v>
      </c>
      <c r="G81" s="69">
        <f>SUM(G82,G88,G92,G95,G98)</f>
        <v>0.11866666666666666</v>
      </c>
      <c r="H81" s="69">
        <f>SUM(H82,H88,H92,H95,H98)</f>
        <v>1.2477530264811212</v>
      </c>
      <c r="I81" s="69">
        <f>SUM(I82,I88,I92,I95,I98)</f>
        <v>7.422824020991632</v>
      </c>
      <c r="J81" s="231">
        <f>SUM(J82,J88,J92,J95,J98)</f>
        <v>26.941007289773115</v>
      </c>
      <c r="K81" s="53"/>
    </row>
    <row r="82" spans="1:11" ht="24" customHeight="1">
      <c r="A82" s="63"/>
      <c r="B82" s="64"/>
      <c r="C82" s="52"/>
      <c r="D82" s="213" t="s">
        <v>165</v>
      </c>
      <c r="E82" s="43" t="s">
        <v>230</v>
      </c>
      <c r="F82" s="67">
        <f>SUM(G82:J82)</f>
        <v>29.15193129385813</v>
      </c>
      <c r="G82" s="67">
        <f>SUM(G83:G87)</f>
        <v>0</v>
      </c>
      <c r="H82" s="67">
        <f>SUM(H83:H87)</f>
        <v>1.2456296651600671</v>
      </c>
      <c r="I82" s="67">
        <f>SUM(I83:I87)</f>
        <v>0.9652943389249476</v>
      </c>
      <c r="J82" s="231">
        <f>SUM(J83:J87)</f>
        <v>26.941007289773115</v>
      </c>
      <c r="K82" s="53"/>
    </row>
    <row r="83" spans="1:11" s="103" customFormat="1" ht="15" customHeight="1" hidden="1">
      <c r="A83" s="82"/>
      <c r="B83" s="65"/>
      <c r="C83" s="83"/>
      <c r="D83" s="214" t="s">
        <v>183</v>
      </c>
      <c r="E83" s="85"/>
      <c r="F83" s="85"/>
      <c r="G83" s="85"/>
      <c r="H83" s="85"/>
      <c r="I83" s="85"/>
      <c r="J83" s="232"/>
      <c r="K83" s="84"/>
    </row>
    <row r="84" spans="1:11" s="103" customFormat="1" ht="15" customHeight="1">
      <c r="A84" s="82"/>
      <c r="B84" s="65"/>
      <c r="C84" s="252" t="s">
        <v>784</v>
      </c>
      <c r="D84" s="243" t="s">
        <v>787</v>
      </c>
      <c r="E84" s="253" t="str">
        <f>IF('46 - передача'!$E$37="","",'46 - передача'!$E$37)</f>
        <v>ОАО "Кубаньэнергосбыт"</v>
      </c>
      <c r="F84" s="67">
        <f>SUM(G84:J84)</f>
        <v>25.080273089351156</v>
      </c>
      <c r="G84" s="70">
        <v>0</v>
      </c>
      <c r="H84" s="70">
        <v>0.20418379173368012</v>
      </c>
      <c r="I84" s="70">
        <v>0.7386278848047769</v>
      </c>
      <c r="J84" s="70">
        <v>24.137461412812698</v>
      </c>
      <c r="K84" s="84"/>
    </row>
    <row r="85" spans="1:11" s="103" customFormat="1" ht="15" customHeight="1">
      <c r="A85" s="82"/>
      <c r="B85" s="65"/>
      <c r="C85" s="252" t="s">
        <v>784</v>
      </c>
      <c r="D85" s="243" t="s">
        <v>788</v>
      </c>
      <c r="E85" s="253" t="str">
        <f>IF('46 - передача'!$E$38="","",'46 - передача'!$E$38)</f>
        <v>ООО "Южная энергосбытовая компания"</v>
      </c>
      <c r="F85" s="67">
        <f>SUM(G85:J85)</f>
        <v>1.2701808314437657</v>
      </c>
      <c r="G85" s="70">
        <v>0</v>
      </c>
      <c r="H85" s="70">
        <v>1.041445873426387</v>
      </c>
      <c r="I85" s="70">
        <v>0.22666645412017075</v>
      </c>
      <c r="J85" s="71">
        <v>0.0020685038972078594</v>
      </c>
      <c r="K85" s="84"/>
    </row>
    <row r="86" spans="1:11" s="103" customFormat="1" ht="15" customHeight="1">
      <c r="A86" s="82"/>
      <c r="B86" s="65"/>
      <c r="C86" s="252" t="s">
        <v>784</v>
      </c>
      <c r="D86" s="243" t="s">
        <v>794</v>
      </c>
      <c r="E86" s="253" t="str">
        <f>IF('46 - передача'!$E$39="","",'46 - передача'!$E$39)</f>
        <v>ОАО "НЭСК"</v>
      </c>
      <c r="F86" s="67">
        <f>SUM(G86:J86)</f>
        <v>2.8014773730632108</v>
      </c>
      <c r="G86" s="70">
        <v>0</v>
      </c>
      <c r="H86" s="70">
        <v>0</v>
      </c>
      <c r="I86" s="70">
        <v>0</v>
      </c>
      <c r="J86" s="71">
        <v>2.8014773730632108</v>
      </c>
      <c r="K86" s="84"/>
    </row>
    <row r="87" spans="1:11" s="103" customFormat="1" ht="15" customHeight="1">
      <c r="A87" s="82"/>
      <c r="B87" s="65"/>
      <c r="C87" s="83"/>
      <c r="D87" s="215"/>
      <c r="E87" s="120" t="s">
        <v>189</v>
      </c>
      <c r="F87" s="87"/>
      <c r="G87" s="87"/>
      <c r="H87" s="87"/>
      <c r="I87" s="87"/>
      <c r="J87" s="233"/>
      <c r="K87" s="84"/>
    </row>
    <row r="88" spans="1:11" ht="24" customHeight="1">
      <c r="A88" s="63"/>
      <c r="B88" s="64"/>
      <c r="C88" s="52"/>
      <c r="D88" s="213" t="s">
        <v>166</v>
      </c>
      <c r="E88" s="43" t="s">
        <v>141</v>
      </c>
      <c r="F88" s="67">
        <f>SUM(G88:J88)</f>
        <v>6.578319710054405</v>
      </c>
      <c r="G88" s="67">
        <f>SUM(G89:G91)</f>
        <v>0.11866666666666666</v>
      </c>
      <c r="H88" s="67">
        <f>SUM(H89:H91)</f>
        <v>0.0021233613210541085</v>
      </c>
      <c r="I88" s="67">
        <f>SUM(I89:I91)</f>
        <v>6.457529682066684</v>
      </c>
      <c r="J88" s="231">
        <f>SUM(J89:J91)</f>
        <v>0</v>
      </c>
      <c r="K88" s="53"/>
    </row>
    <row r="89" spans="1:11" s="103" customFormat="1" ht="15" customHeight="1" hidden="1">
      <c r="A89" s="82"/>
      <c r="B89" s="65"/>
      <c r="C89" s="83"/>
      <c r="D89" s="214" t="s">
        <v>184</v>
      </c>
      <c r="E89" s="85"/>
      <c r="F89" s="85"/>
      <c r="G89" s="85"/>
      <c r="H89" s="85"/>
      <c r="I89" s="85"/>
      <c r="J89" s="232"/>
      <c r="K89" s="84"/>
    </row>
    <row r="90" spans="1:11" s="103" customFormat="1" ht="15" customHeight="1">
      <c r="A90" s="82"/>
      <c r="B90" s="65"/>
      <c r="C90" s="252" t="s">
        <v>784</v>
      </c>
      <c r="D90" s="243" t="s">
        <v>789</v>
      </c>
      <c r="E90" s="253" t="str">
        <f>IF('46 - передача'!$E$43="","",'46 - передача'!$E$43)</f>
        <v>ПАО "Кубаньэнерго"</v>
      </c>
      <c r="F90" s="67">
        <f>SUM(G90:J90)</f>
        <v>6.578319710054405</v>
      </c>
      <c r="G90" s="70">
        <v>0.11866666666666666</v>
      </c>
      <c r="H90" s="70">
        <v>0.0021233613210541085</v>
      </c>
      <c r="I90" s="70">
        <v>6.457529682066684</v>
      </c>
      <c r="J90" s="70">
        <v>0</v>
      </c>
      <c r="K90" s="84"/>
    </row>
    <row r="91" spans="1:11" s="103" customFormat="1" ht="15" customHeight="1">
      <c r="A91" s="82"/>
      <c r="B91" s="65"/>
      <c r="C91" s="83"/>
      <c r="D91" s="215"/>
      <c r="E91" s="120" t="s">
        <v>188</v>
      </c>
      <c r="F91" s="87"/>
      <c r="G91" s="87"/>
      <c r="H91" s="87"/>
      <c r="I91" s="87"/>
      <c r="J91" s="233"/>
      <c r="K91" s="84"/>
    </row>
    <row r="92" spans="1:11" ht="24" customHeight="1">
      <c r="A92" s="63"/>
      <c r="B92" s="64"/>
      <c r="C92" s="52"/>
      <c r="D92" s="213" t="s">
        <v>167</v>
      </c>
      <c r="E92" s="43" t="s">
        <v>142</v>
      </c>
      <c r="F92" s="67">
        <f>SUM(G92:J92)</f>
        <v>0</v>
      </c>
      <c r="G92" s="67">
        <f>SUM(G93:G94)</f>
        <v>0</v>
      </c>
      <c r="H92" s="67">
        <f>SUM(H93:H94)</f>
        <v>0</v>
      </c>
      <c r="I92" s="67">
        <f>SUM(I93:I94)</f>
        <v>0</v>
      </c>
      <c r="J92" s="231">
        <f>SUM(J93:J94)</f>
        <v>0</v>
      </c>
      <c r="K92" s="53"/>
    </row>
    <row r="93" spans="1:11" s="103" customFormat="1" ht="15" customHeight="1" hidden="1">
      <c r="A93" s="82"/>
      <c r="B93" s="65"/>
      <c r="C93" s="83"/>
      <c r="D93" s="214" t="s">
        <v>185</v>
      </c>
      <c r="E93" s="85"/>
      <c r="F93" s="85"/>
      <c r="G93" s="85"/>
      <c r="H93" s="85"/>
      <c r="I93" s="85"/>
      <c r="J93" s="232"/>
      <c r="K93" s="84"/>
    </row>
    <row r="94" spans="1:11" s="103" customFormat="1" ht="15" customHeight="1">
      <c r="A94" s="82"/>
      <c r="B94" s="65"/>
      <c r="C94" s="83"/>
      <c r="D94" s="215"/>
      <c r="E94" s="120" t="s">
        <v>187</v>
      </c>
      <c r="F94" s="87"/>
      <c r="G94" s="87"/>
      <c r="H94" s="87"/>
      <c r="I94" s="87"/>
      <c r="J94" s="233"/>
      <c r="K94" s="84"/>
    </row>
    <row r="95" spans="3:11" ht="24" customHeight="1">
      <c r="C95" s="83"/>
      <c r="D95" s="213" t="s">
        <v>168</v>
      </c>
      <c r="E95" s="105" t="s">
        <v>199</v>
      </c>
      <c r="F95" s="69">
        <f>SUM(G95:J95)</f>
        <v>0</v>
      </c>
      <c r="G95" s="69">
        <f>SUM(G96:G97)</f>
        <v>0</v>
      </c>
      <c r="H95" s="69">
        <f>SUM(H96:H97)</f>
        <v>0</v>
      </c>
      <c r="I95" s="69">
        <f>SUM(I96:I97)</f>
        <v>0</v>
      </c>
      <c r="J95" s="231">
        <f>SUM(J96:J97)</f>
        <v>0</v>
      </c>
      <c r="K95" s="84"/>
    </row>
    <row r="96" spans="1:11" s="103" customFormat="1" ht="15" customHeight="1" hidden="1">
      <c r="A96" s="82"/>
      <c r="B96" s="65"/>
      <c r="C96" s="83"/>
      <c r="D96" s="214" t="s">
        <v>233</v>
      </c>
      <c r="E96" s="85"/>
      <c r="F96" s="85"/>
      <c r="G96" s="85"/>
      <c r="H96" s="85"/>
      <c r="I96" s="85"/>
      <c r="J96" s="232"/>
      <c r="K96" s="84"/>
    </row>
    <row r="97" spans="3:11" ht="15" customHeight="1">
      <c r="C97" s="83"/>
      <c r="D97" s="217"/>
      <c r="E97" s="120" t="s">
        <v>202</v>
      </c>
      <c r="F97" s="107"/>
      <c r="G97" s="107"/>
      <c r="H97" s="107"/>
      <c r="I97" s="107"/>
      <c r="J97" s="236"/>
      <c r="K97" s="84"/>
    </row>
    <row r="98" spans="1:11" ht="24" customHeight="1">
      <c r="A98" s="63"/>
      <c r="B98" s="64"/>
      <c r="C98" s="52"/>
      <c r="D98" s="213" t="s">
        <v>238</v>
      </c>
      <c r="E98" s="43" t="s">
        <v>240</v>
      </c>
      <c r="F98" s="67">
        <f>SUM(G98:J98)</f>
        <v>0</v>
      </c>
      <c r="G98" s="67">
        <f>SUM(G99:G100)</f>
        <v>0</v>
      </c>
      <c r="H98" s="67">
        <f>SUM(H99:H100)</f>
        <v>0</v>
      </c>
      <c r="I98" s="67">
        <f>SUM(I99:I100)</f>
        <v>0</v>
      </c>
      <c r="J98" s="231">
        <f>SUM(J99:J100)</f>
        <v>0</v>
      </c>
      <c r="K98" s="53"/>
    </row>
    <row r="99" spans="1:11" s="103" customFormat="1" ht="15" customHeight="1" hidden="1">
      <c r="A99" s="82"/>
      <c r="B99" s="65"/>
      <c r="C99" s="83"/>
      <c r="D99" s="214" t="s">
        <v>239</v>
      </c>
      <c r="E99" s="85"/>
      <c r="F99" s="85"/>
      <c r="G99" s="85"/>
      <c r="H99" s="85"/>
      <c r="I99" s="85"/>
      <c r="J99" s="232"/>
      <c r="K99" s="84"/>
    </row>
    <row r="100" spans="1:11" s="103" customFormat="1" ht="15" customHeight="1">
      <c r="A100" s="82"/>
      <c r="B100" s="65"/>
      <c r="C100" s="83"/>
      <c r="D100" s="215"/>
      <c r="E100" s="120" t="s">
        <v>188</v>
      </c>
      <c r="F100" s="87"/>
      <c r="G100" s="87"/>
      <c r="H100" s="87"/>
      <c r="I100" s="87"/>
      <c r="J100" s="233"/>
      <c r="K100" s="84"/>
    </row>
    <row r="101" spans="1:11" ht="30" customHeight="1">
      <c r="A101" s="63"/>
      <c r="B101" s="64"/>
      <c r="C101" s="52"/>
      <c r="D101" s="213" t="s">
        <v>169</v>
      </c>
      <c r="E101" s="44" t="s">
        <v>144</v>
      </c>
      <c r="F101" s="67">
        <f>SUM(G101:I101)</f>
        <v>0</v>
      </c>
      <c r="G101" s="69">
        <f>SUM(G77:J77)</f>
        <v>0</v>
      </c>
      <c r="H101" s="69">
        <f>SUM(G78:J78)</f>
        <v>0</v>
      </c>
      <c r="I101" s="69">
        <f>SUM(G79:J79)</f>
        <v>0</v>
      </c>
      <c r="J101" s="237"/>
      <c r="K101" s="53"/>
    </row>
    <row r="102" spans="1:11" ht="30" customHeight="1">
      <c r="A102" s="63"/>
      <c r="B102" s="64"/>
      <c r="C102" s="52"/>
      <c r="D102" s="213" t="s">
        <v>170</v>
      </c>
      <c r="E102" s="44" t="s">
        <v>143</v>
      </c>
      <c r="F102" s="67">
        <f aca="true" t="shared" si="1" ref="F102:F110">SUM(G102:J102)</f>
        <v>0</v>
      </c>
      <c r="G102" s="70"/>
      <c r="H102" s="70"/>
      <c r="I102" s="70"/>
      <c r="J102" s="230"/>
      <c r="K102" s="53"/>
    </row>
    <row r="103" spans="1:11" ht="9" customHeight="1">
      <c r="A103" s="63"/>
      <c r="B103" s="64"/>
      <c r="C103" s="52"/>
      <c r="D103" s="216"/>
      <c r="E103" s="117"/>
      <c r="F103" s="118"/>
      <c r="G103" s="119"/>
      <c r="H103" s="119"/>
      <c r="I103" s="119"/>
      <c r="J103" s="235"/>
      <c r="K103" s="53"/>
    </row>
    <row r="104" spans="1:11" ht="30" customHeight="1">
      <c r="A104" s="63"/>
      <c r="B104" s="64"/>
      <c r="C104" s="52"/>
      <c r="D104" s="213" t="s">
        <v>171</v>
      </c>
      <c r="E104" s="44" t="s">
        <v>145</v>
      </c>
      <c r="F104" s="67">
        <f>SUM(G104:J104)</f>
        <v>1.6712961245124216</v>
      </c>
      <c r="G104" s="69">
        <f>SUM(G105:G106)</f>
        <v>0</v>
      </c>
      <c r="H104" s="69">
        <f>SUM(H105:H106)</f>
        <v>0.093630245942815</v>
      </c>
      <c r="I104" s="69">
        <f>SUM(I105:I106)</f>
        <v>0.22754009384072335</v>
      </c>
      <c r="J104" s="231">
        <f>SUM(J105:J106)</f>
        <v>1.3501257847288832</v>
      </c>
      <c r="K104" s="53"/>
    </row>
    <row r="105" spans="1:11" ht="24" customHeight="1">
      <c r="A105" s="63"/>
      <c r="B105" s="64"/>
      <c r="C105" s="52"/>
      <c r="D105" s="213" t="s">
        <v>174</v>
      </c>
      <c r="E105" s="43" t="s">
        <v>146</v>
      </c>
      <c r="F105" s="67">
        <f t="shared" si="1"/>
        <v>0</v>
      </c>
      <c r="G105" s="70"/>
      <c r="H105" s="70"/>
      <c r="I105" s="70"/>
      <c r="J105" s="70"/>
      <c r="K105" s="53"/>
    </row>
    <row r="106" spans="1:11" ht="24" customHeight="1">
      <c r="A106" s="63"/>
      <c r="B106" s="64"/>
      <c r="C106" s="52"/>
      <c r="D106" s="213" t="s">
        <v>232</v>
      </c>
      <c r="E106" s="45" t="s">
        <v>147</v>
      </c>
      <c r="F106" s="67">
        <f t="shared" si="1"/>
        <v>1.6712961245124216</v>
      </c>
      <c r="G106" s="70">
        <v>0</v>
      </c>
      <c r="H106" s="70">
        <v>0.093630245942815</v>
      </c>
      <c r="I106" s="70">
        <v>0.22754009384072335</v>
      </c>
      <c r="J106" s="70">
        <v>1.3501257847288832</v>
      </c>
      <c r="K106" s="53"/>
    </row>
    <row r="107" spans="1:11" ht="9" customHeight="1">
      <c r="A107" s="63"/>
      <c r="B107" s="64"/>
      <c r="C107" s="52"/>
      <c r="D107" s="216"/>
      <c r="E107" s="117"/>
      <c r="F107" s="118"/>
      <c r="G107" s="119"/>
      <c r="H107" s="119"/>
      <c r="I107" s="119"/>
      <c r="J107" s="235"/>
      <c r="K107" s="53"/>
    </row>
    <row r="108" spans="1:11" ht="30" customHeight="1">
      <c r="A108" s="63"/>
      <c r="B108" s="64"/>
      <c r="C108" s="52"/>
      <c r="D108" s="213" t="s">
        <v>172</v>
      </c>
      <c r="E108" s="44" t="s">
        <v>148</v>
      </c>
      <c r="F108" s="67">
        <f t="shared" si="1"/>
        <v>0</v>
      </c>
      <c r="G108" s="70">
        <v>0</v>
      </c>
      <c r="H108" s="70">
        <v>0</v>
      </c>
      <c r="I108" s="70">
        <v>0</v>
      </c>
      <c r="J108" s="230">
        <v>0</v>
      </c>
      <c r="K108" s="53"/>
    </row>
    <row r="109" spans="1:11" ht="30" customHeight="1">
      <c r="A109" s="63"/>
      <c r="B109" s="64"/>
      <c r="C109" s="52"/>
      <c r="D109" s="213" t="s">
        <v>173</v>
      </c>
      <c r="E109" s="44" t="s">
        <v>149</v>
      </c>
      <c r="F109" s="67">
        <f t="shared" si="1"/>
        <v>0</v>
      </c>
      <c r="G109" s="70"/>
      <c r="H109" s="70"/>
      <c r="I109" s="70"/>
      <c r="J109" s="230"/>
      <c r="K109" s="53"/>
    </row>
    <row r="110" spans="1:11" ht="30" customHeight="1">
      <c r="A110" s="63"/>
      <c r="B110" s="64"/>
      <c r="C110" s="52"/>
      <c r="D110" s="218" t="s">
        <v>175</v>
      </c>
      <c r="E110" s="74" t="s">
        <v>2</v>
      </c>
      <c r="F110" s="113">
        <f t="shared" si="1"/>
        <v>-0.003950264444039869</v>
      </c>
      <c r="G110" s="75">
        <f>G65-G81-G101-G102-G104+G108-G109</f>
        <v>0</v>
      </c>
      <c r="H110" s="75">
        <f>H65+H76-H81-H101-H102-H104+H108-H109</f>
        <v>0.001040573075588802</v>
      </c>
      <c r="I110" s="75">
        <f>I65+I76-I81-I101-I102-I104+I108-I109</f>
        <v>-0.004990837519630226</v>
      </c>
      <c r="J110" s="238">
        <f>J65+J76-J81-J102-J104+J108-J109</f>
        <v>1.5543122344752192E-15</v>
      </c>
      <c r="K110" s="53"/>
    </row>
    <row r="111" spans="1:11" ht="18" customHeight="1">
      <c r="A111" s="63"/>
      <c r="B111" s="64"/>
      <c r="C111" s="52"/>
      <c r="D111" s="310" t="s">
        <v>177</v>
      </c>
      <c r="E111" s="311"/>
      <c r="F111" s="311"/>
      <c r="G111" s="311"/>
      <c r="H111" s="311"/>
      <c r="I111" s="311"/>
      <c r="J111" s="312"/>
      <c r="K111" s="53"/>
    </row>
    <row r="112" spans="1:11" ht="30" customHeight="1">
      <c r="A112" s="63"/>
      <c r="B112" s="64"/>
      <c r="C112" s="52"/>
      <c r="D112" s="212" t="s">
        <v>131</v>
      </c>
      <c r="E112" s="76" t="s">
        <v>152</v>
      </c>
      <c r="F112" s="77">
        <f>SUM(G112:J112)</f>
        <v>36.164221666666684</v>
      </c>
      <c r="G112" s="208">
        <v>0.02772926861019458</v>
      </c>
      <c r="H112" s="208">
        <v>3.8848884798234837</v>
      </c>
      <c r="I112" s="208">
        <v>11.594276463834168</v>
      </c>
      <c r="J112" s="239">
        <v>20.657327454398835</v>
      </c>
      <c r="K112" s="53"/>
    </row>
    <row r="113" spans="1:11" ht="30" customHeight="1">
      <c r="A113" s="63"/>
      <c r="B113" s="64"/>
      <c r="C113" s="52"/>
      <c r="D113" s="218" t="s">
        <v>130</v>
      </c>
      <c r="E113" s="78" t="s">
        <v>153</v>
      </c>
      <c r="F113" s="75">
        <f>SUM(G113:J113)</f>
        <v>36.164221666666684</v>
      </c>
      <c r="G113" s="206">
        <v>0.02772926861019458</v>
      </c>
      <c r="H113" s="206">
        <v>3.8848884798234837</v>
      </c>
      <c r="I113" s="206">
        <v>11.594276463834168</v>
      </c>
      <c r="J113" s="234">
        <v>20.657327454398835</v>
      </c>
      <c r="K113" s="53"/>
    </row>
    <row r="114" spans="1:11" ht="18" customHeight="1">
      <c r="A114" s="63"/>
      <c r="B114" s="64"/>
      <c r="C114" s="52"/>
      <c r="D114" s="304" t="s">
        <v>197</v>
      </c>
      <c r="E114" s="305"/>
      <c r="F114" s="305"/>
      <c r="G114" s="305"/>
      <c r="H114" s="305"/>
      <c r="I114" s="305"/>
      <c r="J114" s="306"/>
      <c r="K114" s="53"/>
    </row>
    <row r="115" spans="1:11" ht="30" customHeight="1">
      <c r="A115" s="63"/>
      <c r="B115" s="64"/>
      <c r="C115" s="52"/>
      <c r="D115" s="212" t="s">
        <v>131</v>
      </c>
      <c r="E115" s="76" t="s">
        <v>15</v>
      </c>
      <c r="F115" s="77">
        <f>SUM(G115:J115)</f>
        <v>40376.039</v>
      </c>
      <c r="G115" s="209">
        <f>SUM(G116,G119,G123)</f>
        <v>0</v>
      </c>
      <c r="H115" s="209">
        <f>SUM(H116,H119,H123)</f>
        <v>40376.039</v>
      </c>
      <c r="I115" s="209">
        <f>SUM(I116,I119,I123)</f>
        <v>0</v>
      </c>
      <c r="J115" s="240">
        <f>SUM(J116,J119,J123)</f>
        <v>0</v>
      </c>
      <c r="K115" s="53"/>
    </row>
    <row r="116" spans="1:11" s="103" customFormat="1" ht="24" customHeight="1">
      <c r="A116" s="82"/>
      <c r="B116" s="65"/>
      <c r="C116" s="83"/>
      <c r="D116" s="213" t="s">
        <v>158</v>
      </c>
      <c r="E116" s="105" t="s">
        <v>198</v>
      </c>
      <c r="F116" s="69">
        <f>SUM(G116:J116)</f>
        <v>0</v>
      </c>
      <c r="G116" s="69">
        <f>SUM(G117:G118)</f>
        <v>0</v>
      </c>
      <c r="H116" s="69">
        <f>SUM(H117:H118)</f>
        <v>0</v>
      </c>
      <c r="I116" s="69">
        <f>SUM(I117:I118)</f>
        <v>0</v>
      </c>
      <c r="J116" s="231">
        <f>SUM(J117:J118)</f>
        <v>0</v>
      </c>
      <c r="K116" s="84"/>
    </row>
    <row r="117" spans="1:11" s="103" customFormat="1" ht="15" customHeight="1" hidden="1">
      <c r="A117" s="82"/>
      <c r="B117" s="65"/>
      <c r="C117" s="83"/>
      <c r="D117" s="214" t="s">
        <v>203</v>
      </c>
      <c r="E117" s="85"/>
      <c r="F117" s="85"/>
      <c r="G117" s="85"/>
      <c r="H117" s="85"/>
      <c r="I117" s="85"/>
      <c r="J117" s="232"/>
      <c r="K117" s="84"/>
    </row>
    <row r="118" spans="1:11" s="103" customFormat="1" ht="15" customHeight="1">
      <c r="A118" s="82"/>
      <c r="B118" s="65"/>
      <c r="C118" s="83"/>
      <c r="D118" s="215"/>
      <c r="E118" s="81" t="s">
        <v>189</v>
      </c>
      <c r="F118" s="87"/>
      <c r="G118" s="87"/>
      <c r="H118" s="87"/>
      <c r="I118" s="87"/>
      <c r="J118" s="233"/>
      <c r="K118" s="84"/>
    </row>
    <row r="119" spans="1:11" ht="24" customHeight="1">
      <c r="A119" s="64"/>
      <c r="B119" s="64"/>
      <c r="C119" s="52"/>
      <c r="D119" s="213" t="s">
        <v>159</v>
      </c>
      <c r="E119" s="105" t="s">
        <v>205</v>
      </c>
      <c r="F119" s="69">
        <f>SUM(G119:J119)</f>
        <v>40376.039</v>
      </c>
      <c r="G119" s="69">
        <f>SUM(G120:G122)</f>
        <v>0</v>
      </c>
      <c r="H119" s="69">
        <f>SUM(H120:H122)</f>
        <v>40376.039</v>
      </c>
      <c r="I119" s="69">
        <f>SUM(I120:I122)</f>
        <v>0</v>
      </c>
      <c r="J119" s="231">
        <f>SUM(J120:J122)</f>
        <v>0</v>
      </c>
      <c r="K119" s="53"/>
    </row>
    <row r="120" spans="1:11" s="103" customFormat="1" ht="15" customHeight="1" hidden="1">
      <c r="A120" s="82" t="s">
        <v>204</v>
      </c>
      <c r="B120" s="65"/>
      <c r="C120" s="83"/>
      <c r="D120" s="214" t="s">
        <v>181</v>
      </c>
      <c r="E120" s="85"/>
      <c r="F120" s="85"/>
      <c r="G120" s="85"/>
      <c r="H120" s="85"/>
      <c r="I120" s="85"/>
      <c r="J120" s="232"/>
      <c r="K120" s="84"/>
    </row>
    <row r="121" spans="1:11" s="103" customFormat="1" ht="15" customHeight="1">
      <c r="A121" s="82"/>
      <c r="B121" s="65"/>
      <c r="C121" s="251" t="s">
        <v>784</v>
      </c>
      <c r="D121" s="243" t="s">
        <v>785</v>
      </c>
      <c r="E121" s="88" t="s">
        <v>715</v>
      </c>
      <c r="F121" s="67">
        <f>SUM(G121:J121)</f>
        <v>40376.039</v>
      </c>
      <c r="G121" s="70"/>
      <c r="H121" s="70">
        <v>40376.039</v>
      </c>
      <c r="I121" s="70"/>
      <c r="J121" s="71"/>
      <c r="K121" s="84"/>
    </row>
    <row r="122" spans="1:11" s="103" customFormat="1" ht="15" customHeight="1">
      <c r="A122" s="82"/>
      <c r="B122" s="65"/>
      <c r="C122" s="83"/>
      <c r="D122" s="219"/>
      <c r="E122" s="81" t="s">
        <v>188</v>
      </c>
      <c r="F122" s="106"/>
      <c r="G122" s="106"/>
      <c r="H122" s="106"/>
      <c r="I122" s="106"/>
      <c r="J122" s="241"/>
      <c r="K122" s="84"/>
    </row>
    <row r="123" spans="1:11" s="103" customFormat="1" ht="24" customHeight="1">
      <c r="A123" s="82"/>
      <c r="B123" s="65"/>
      <c r="C123" s="83"/>
      <c r="D123" s="213" t="s">
        <v>160</v>
      </c>
      <c r="E123" s="105" t="s">
        <v>199</v>
      </c>
      <c r="F123" s="69">
        <f>SUM(G123:J123)</f>
        <v>0</v>
      </c>
      <c r="G123" s="69">
        <f>SUM(G124:G125)</f>
        <v>0</v>
      </c>
      <c r="H123" s="69">
        <f>SUM(H124:H125)</f>
        <v>0</v>
      </c>
      <c r="I123" s="69">
        <f>SUM(I124:I125)</f>
        <v>0</v>
      </c>
      <c r="J123" s="231">
        <f>SUM(J124:J125)</f>
        <v>0</v>
      </c>
      <c r="K123" s="84"/>
    </row>
    <row r="124" spans="1:11" s="103" customFormat="1" ht="15" customHeight="1" hidden="1">
      <c r="A124" s="82"/>
      <c r="B124" s="65"/>
      <c r="C124" s="83"/>
      <c r="D124" s="214" t="s">
        <v>182</v>
      </c>
      <c r="E124" s="85"/>
      <c r="F124" s="85"/>
      <c r="G124" s="85"/>
      <c r="H124" s="85"/>
      <c r="I124" s="85"/>
      <c r="J124" s="232"/>
      <c r="K124" s="84"/>
    </row>
    <row r="125" spans="1:11" s="103" customFormat="1" ht="15" customHeight="1">
      <c r="A125" s="65"/>
      <c r="B125" s="65"/>
      <c r="C125" s="83"/>
      <c r="D125" s="217"/>
      <c r="E125" s="205" t="s">
        <v>202</v>
      </c>
      <c r="F125" s="107"/>
      <c r="G125" s="107"/>
      <c r="H125" s="107"/>
      <c r="I125" s="107"/>
      <c r="J125" s="236"/>
      <c r="K125" s="84"/>
    </row>
    <row r="126" spans="1:11" s="103" customFormat="1" ht="18" customHeight="1">
      <c r="A126" s="65"/>
      <c r="B126" s="65"/>
      <c r="C126" s="83"/>
      <c r="D126" s="304" t="s">
        <v>200</v>
      </c>
      <c r="E126" s="305"/>
      <c r="F126" s="305"/>
      <c r="G126" s="305"/>
      <c r="H126" s="305"/>
      <c r="I126" s="305"/>
      <c r="J126" s="306"/>
      <c r="K126" s="84"/>
    </row>
    <row r="127" spans="1:11" s="103" customFormat="1" ht="24" customHeight="1">
      <c r="A127" s="65"/>
      <c r="B127" s="65"/>
      <c r="C127" s="83"/>
      <c r="D127" s="212" t="s">
        <v>131</v>
      </c>
      <c r="E127" s="207" t="s">
        <v>133</v>
      </c>
      <c r="F127" s="77">
        <f>SUM(G127:J127)</f>
        <v>0</v>
      </c>
      <c r="G127" s="200">
        <f>SUM(G128:G129)</f>
        <v>0</v>
      </c>
      <c r="H127" s="200">
        <f>SUM(H128:H129)</f>
        <v>0</v>
      </c>
      <c r="I127" s="200">
        <f>SUM(I128:I129)</f>
        <v>0</v>
      </c>
      <c r="J127" s="229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4" t="s">
        <v>186</v>
      </c>
      <c r="E128" s="85"/>
      <c r="F128" s="85"/>
      <c r="G128" s="85"/>
      <c r="H128" s="85"/>
      <c r="I128" s="85"/>
      <c r="J128" s="232"/>
      <c r="K128" s="84"/>
    </row>
    <row r="129" spans="1:11" s="103" customFormat="1" ht="15" customHeight="1">
      <c r="A129" s="65"/>
      <c r="B129" s="65"/>
      <c r="C129" s="83"/>
      <c r="D129" s="217"/>
      <c r="E129" s="205" t="s">
        <v>229</v>
      </c>
      <c r="F129" s="107"/>
      <c r="G129" s="107"/>
      <c r="H129" s="107"/>
      <c r="I129" s="107"/>
      <c r="J129" s="236"/>
      <c r="K129" s="84"/>
    </row>
    <row r="130" spans="1:11" ht="18" customHeight="1">
      <c r="A130" s="64"/>
      <c r="B130" s="99"/>
      <c r="C130" s="83"/>
      <c r="D130" s="304" t="s">
        <v>201</v>
      </c>
      <c r="E130" s="305"/>
      <c r="F130" s="305"/>
      <c r="G130" s="305"/>
      <c r="H130" s="305"/>
      <c r="I130" s="305"/>
      <c r="J130" s="306"/>
      <c r="K130" s="84"/>
    </row>
    <row r="131" spans="3:11" ht="30" customHeight="1">
      <c r="C131" s="83"/>
      <c r="D131" s="212" t="s">
        <v>131</v>
      </c>
      <c r="E131" s="207" t="s">
        <v>176</v>
      </c>
      <c r="F131" s="77">
        <f>SUM(G131:J131)</f>
        <v>40376.03947</v>
      </c>
      <c r="G131" s="200">
        <f>SUM(G132,G135,G139)</f>
        <v>53.41399</v>
      </c>
      <c r="H131" s="200">
        <f>SUM(H132,H135,H139)</f>
        <v>15774.316570000003</v>
      </c>
      <c r="I131" s="200">
        <f>SUM(I132,I135,I139)</f>
        <v>5733.7519600000005</v>
      </c>
      <c r="J131" s="229">
        <f>SUM(J132,J135,J139)</f>
        <v>18814.55695</v>
      </c>
      <c r="K131" s="84"/>
    </row>
    <row r="132" spans="3:11" ht="24" customHeight="1">
      <c r="C132" s="83"/>
      <c r="D132" s="213" t="s">
        <v>158</v>
      </c>
      <c r="E132" s="105" t="s">
        <v>198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203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5"/>
      <c r="E134" s="120" t="s">
        <v>189</v>
      </c>
      <c r="F134" s="87"/>
      <c r="G134" s="87"/>
      <c r="H134" s="87"/>
      <c r="I134" s="87"/>
      <c r="J134" s="233"/>
      <c r="K134" s="84"/>
    </row>
    <row r="135" spans="3:11" ht="24" customHeight="1">
      <c r="C135" s="83"/>
      <c r="D135" s="213" t="s">
        <v>159</v>
      </c>
      <c r="E135" s="105" t="s">
        <v>205</v>
      </c>
      <c r="F135" s="69">
        <f>SUM(G135:J135)</f>
        <v>40376.03947</v>
      </c>
      <c r="G135" s="69">
        <f>SUM(G136:G138)</f>
        <v>53.41399</v>
      </c>
      <c r="H135" s="69">
        <f>SUM(H136:H138)</f>
        <v>15774.316570000003</v>
      </c>
      <c r="I135" s="69">
        <f>SUM(I136:I138)</f>
        <v>5733.7519600000005</v>
      </c>
      <c r="J135" s="231">
        <f>SUM(J136:J138)</f>
        <v>18814.55695</v>
      </c>
      <c r="K135" s="84"/>
    </row>
    <row r="136" spans="1:11" s="103" customFormat="1" ht="15" customHeight="1" hidden="1">
      <c r="A136" s="82"/>
      <c r="B136" s="65"/>
      <c r="C136" s="83"/>
      <c r="D136" s="214" t="s">
        <v>181</v>
      </c>
      <c r="E136" s="85"/>
      <c r="F136" s="85"/>
      <c r="G136" s="85"/>
      <c r="H136" s="85"/>
      <c r="I136" s="85"/>
      <c r="J136" s="232"/>
      <c r="K136" s="84"/>
    </row>
    <row r="137" spans="1:11" s="103" customFormat="1" ht="15" customHeight="1">
      <c r="A137" s="82"/>
      <c r="B137" s="65"/>
      <c r="C137" s="252" t="s">
        <v>784</v>
      </c>
      <c r="D137" s="243" t="s">
        <v>785</v>
      </c>
      <c r="E137" s="253" t="str">
        <f>IF('46 - передача'!$E$121="","",'46 - передача'!$E$121)</f>
        <v>ПАО "Кубаньэнерго"</v>
      </c>
      <c r="F137" s="67">
        <f>SUM(G137:J137)</f>
        <v>40376.03947</v>
      </c>
      <c r="G137" s="70">
        <v>53.41399</v>
      </c>
      <c r="H137" s="70">
        <v>15774.316570000003</v>
      </c>
      <c r="I137" s="70">
        <v>5733.7519600000005</v>
      </c>
      <c r="J137" s="70">
        <v>18814.55695</v>
      </c>
      <c r="K137" s="84"/>
    </row>
    <row r="138" spans="3:11" ht="15" customHeight="1">
      <c r="C138" s="83"/>
      <c r="D138" s="219"/>
      <c r="E138" s="120" t="s">
        <v>188</v>
      </c>
      <c r="F138" s="106"/>
      <c r="G138" s="106"/>
      <c r="H138" s="106"/>
      <c r="I138" s="106"/>
      <c r="J138" s="241"/>
      <c r="K138" s="84"/>
    </row>
    <row r="139" spans="3:11" ht="24" customHeight="1">
      <c r="C139" s="83"/>
      <c r="D139" s="213" t="s">
        <v>160</v>
      </c>
      <c r="E139" s="105" t="s">
        <v>199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182</v>
      </c>
      <c r="E140" s="85"/>
      <c r="F140" s="85"/>
      <c r="G140" s="85"/>
      <c r="H140" s="85"/>
      <c r="I140" s="85"/>
      <c r="J140" s="232"/>
      <c r="K140" s="84"/>
    </row>
    <row r="141" spans="3:11" ht="15" customHeight="1">
      <c r="C141" s="83"/>
      <c r="D141" s="217"/>
      <c r="E141" s="120" t="s">
        <v>202</v>
      </c>
      <c r="F141" s="107"/>
      <c r="G141" s="107"/>
      <c r="H141" s="107"/>
      <c r="I141" s="107"/>
      <c r="J141" s="236"/>
      <c r="K141" s="84"/>
    </row>
    <row r="142" spans="1:11" ht="9" customHeight="1">
      <c r="A142" s="63"/>
      <c r="B142" s="64"/>
      <c r="C142" s="52"/>
      <c r="D142" s="216"/>
      <c r="E142" s="117"/>
      <c r="F142" s="118"/>
      <c r="G142" s="119"/>
      <c r="H142" s="119"/>
      <c r="I142" s="119"/>
      <c r="J142" s="235"/>
      <c r="K142" s="53"/>
    </row>
    <row r="143" spans="3:11" ht="30" customHeight="1">
      <c r="C143" s="83"/>
      <c r="D143" s="213" t="s">
        <v>130</v>
      </c>
      <c r="E143" s="79" t="s">
        <v>194</v>
      </c>
      <c r="F143" s="69">
        <f>SUM(G143:J143)</f>
        <v>0</v>
      </c>
      <c r="G143" s="69">
        <f>SUM(G144:G145)</f>
        <v>0</v>
      </c>
      <c r="H143" s="69">
        <f>SUM(H144:H145)</f>
        <v>0</v>
      </c>
      <c r="I143" s="69">
        <f>SUM(I144:I145)</f>
        <v>0</v>
      </c>
      <c r="J143" s="231">
        <f>SUM(J144:J145)</f>
        <v>0</v>
      </c>
      <c r="K143" s="84"/>
    </row>
    <row r="144" spans="1:11" s="103" customFormat="1" ht="15" customHeight="1" hidden="1">
      <c r="A144" s="82"/>
      <c r="B144" s="65"/>
      <c r="C144" s="83"/>
      <c r="D144" s="214" t="s">
        <v>193</v>
      </c>
      <c r="E144" s="85"/>
      <c r="F144" s="85"/>
      <c r="G144" s="85"/>
      <c r="H144" s="85"/>
      <c r="I144" s="85"/>
      <c r="J144" s="232"/>
      <c r="K144" s="84"/>
    </row>
    <row r="145" spans="3:11" ht="15" customHeight="1" thickBot="1">
      <c r="C145" s="83"/>
      <c r="D145" s="223"/>
      <c r="E145" s="224" t="s">
        <v>229</v>
      </c>
      <c r="F145" s="225"/>
      <c r="G145" s="225"/>
      <c r="H145" s="225"/>
      <c r="I145" s="225"/>
      <c r="J145" s="242"/>
      <c r="K145" s="84"/>
    </row>
    <row r="146" spans="3:11" ht="11.25">
      <c r="C146" s="108"/>
      <c r="D146" s="109"/>
      <c r="E146" s="110"/>
      <c r="F146" s="111"/>
      <c r="G146" s="111"/>
      <c r="H146" s="111"/>
      <c r="I146" s="111"/>
      <c r="J146" s="111"/>
      <c r="K146" s="112"/>
    </row>
  </sheetData>
  <sheetProtection password="FA9C" sheet="1" objects="1" scenarios="1" formatColumns="0" formatRows="0"/>
  <mergeCells count="8">
    <mergeCell ref="D126:J126"/>
    <mergeCell ref="D130:J130"/>
    <mergeCell ref="D9:J9"/>
    <mergeCell ref="D111:J111"/>
    <mergeCell ref="D114:J114"/>
    <mergeCell ref="D17:J17"/>
    <mergeCell ref="D64:J64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42 G112:J113 J103 G102:J102 G105:J106 G108:J109 J107 G75:J75 J80 G76 G77:J79 G19:J19 J56 J60 G66:J66 G55:J55 G58:J59 G61:J62 G28:J28 H30:J30 J32:J33 I31:J31 G22:J22 G69:J69 G26:J26 G73:J73 G137:J137 G43:J43 G90:J90 G121:J121 G37:J39 G84:J86">
      <formula1>-999999999999999000000000</formula1>
      <formula2>9.99999999999999E+23</formula2>
    </dataValidation>
    <dataValidation type="decimal" allowBlank="1" showInputMessage="1" showErrorMessage="1" sqref="G142:I142 G107:I107 G103:I103 G80:I80 G56:I56 G60:I60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3 E121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9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8" location="'46 - передача'!A1" tooltip="Добавить сбытовую компанию" display="Добавить сбытовую компанию"/>
    <hyperlink ref="E122" location="'46 - передача'!A1" tooltip="Добавить сетевую компанию" display="Добавить сетевую компанию"/>
    <hyperlink ref="E125" location="'46 - передача'!A1" tooltip="Добавить другую организацию" display="Добавить другую организацию"/>
    <hyperlink ref="E129" location="'46 - передача'!A1" tooltip="Добавить сетевую компанию (передача)" display="Добавить сетевую компанию (передача)"/>
    <hyperlink ref="E40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43" location="'46 - передача'!$A$1" tooltip="Удалить" display="Удалить"/>
    <hyperlink ref="C121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</hyperlinks>
  <printOptions/>
  <pageMargins left="0.18" right="0.11" top="0.24" bottom="0.29" header="0.3" footer="0.3"/>
  <pageSetup fitToHeight="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Виталий</cp:lastModifiedBy>
  <cp:lastPrinted>2018-12-19T12:15:19Z</cp:lastPrinted>
  <dcterms:created xsi:type="dcterms:W3CDTF">2009-01-25T23:42:29Z</dcterms:created>
  <dcterms:modified xsi:type="dcterms:W3CDTF">2019-02-10T10:49:23Z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