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4385" windowHeight="1158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<sst xmlns="http://schemas.openxmlformats.org/spreadsheetml/2006/main" count="4466" uniqueCount="794">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</sst>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7" fillId="0" borderId="0">
      <alignment vertical="top"/>
      <protection/>
    </xf>
    <xf numFmtId="191" fontId="64" fillId="0" borderId="0">
      <alignment vertical="top"/>
      <protection/>
    </xf>
    <xf numFmtId="192" fontId="64" fillId="2" borderId="0">
      <alignment vertical="top"/>
      <protection/>
    </xf>
    <xf numFmtId="191" fontId="64" fillId="3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38" fontId="57" fillId="0" borderId="0">
      <alignment vertical="top"/>
      <protection/>
    </xf>
    <xf numFmtId="193" fontId="57" fillId="0" borderId="0">
      <alignment vertical="top"/>
      <protection/>
    </xf>
    <xf numFmtId="38" fontId="57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4" fillId="0" borderId="0">
      <alignment/>
      <protection locked="0"/>
    </xf>
    <xf numFmtId="182" fontId="54" fillId="0" borderId="0">
      <alignment/>
      <protection locked="0"/>
    </xf>
    <xf numFmtId="181" fontId="54" fillId="0" borderId="0">
      <alignment/>
      <protection locked="0"/>
    </xf>
    <xf numFmtId="182" fontId="54" fillId="0" borderId="0">
      <alignment/>
      <protection locked="0"/>
    </xf>
    <xf numFmtId="183" fontId="54" fillId="0" borderId="0">
      <alignment/>
      <protection locked="0"/>
    </xf>
    <xf numFmtId="180" fontId="54" fillId="0" borderId="1">
      <alignment/>
      <protection locked="0"/>
    </xf>
    <xf numFmtId="180" fontId="55" fillId="0" borderId="0">
      <alignment/>
      <protection locked="0"/>
    </xf>
    <xf numFmtId="180" fontId="55" fillId="0" borderId="0">
      <alignment/>
      <protection locked="0"/>
    </xf>
    <xf numFmtId="180" fontId="54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4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4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4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4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4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5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5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5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5" fillId="0" borderId="0" applyNumberFormat="0" applyFill="0" applyBorder="0" applyAlignment="0" applyProtection="0"/>
    <xf numFmtId="175" fontId="46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6" fillId="0" borderId="0" applyFont="0" applyFill="0" applyBorder="0" applyAlignment="0" applyProtection="0"/>
    <xf numFmtId="175" fontId="48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9" fillId="0" borderId="0">
      <alignment vertical="top"/>
      <protection/>
    </xf>
    <xf numFmtId="193" fontId="67" fillId="0" borderId="0">
      <alignment vertical="top"/>
      <protection/>
    </xf>
    <xf numFmtId="193" fontId="67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176" fontId="62" fillId="0" borderId="0" applyFill="0" applyBorder="0" applyAlignment="0" applyProtection="0"/>
    <xf numFmtId="2" fontId="66" fillId="0" borderId="0" applyFont="0" applyFill="0" applyBorder="0" applyAlignment="0" applyProtection="0"/>
    <xf numFmtId="0" fontId="34" fillId="3" borderId="0" applyNumberFormat="0" applyBorder="0" applyAlignment="0" applyProtection="0"/>
    <xf numFmtId="0" fontId="68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9" fillId="0" borderId="0">
      <alignment vertical="top"/>
      <protection/>
    </xf>
    <xf numFmtId="193" fontId="69" fillId="0" borderId="0">
      <alignment vertical="top"/>
      <protection/>
    </xf>
    <xf numFmtId="175" fontId="70" fillId="0" borderId="0">
      <alignment/>
      <protection/>
    </xf>
    <xf numFmtId="0" fontId="71" fillId="0" borderId="0" applyNumberFormat="0" applyFill="0" applyBorder="0" applyAlignment="0" applyProtection="0"/>
    <xf numFmtId="0" fontId="2" fillId="8" borderId="3" applyNumberFormat="0" applyAlignment="0" applyProtection="0"/>
    <xf numFmtId="193" fontId="64" fillId="0" borderId="0">
      <alignment vertical="top"/>
      <protection/>
    </xf>
    <xf numFmtId="193" fontId="64" fillId="2" borderId="0">
      <alignment vertical="top"/>
      <protection/>
    </xf>
    <xf numFmtId="193" fontId="64" fillId="2" borderId="0">
      <alignment vertical="top"/>
      <protection/>
    </xf>
    <xf numFmtId="193" fontId="64" fillId="0" borderId="0">
      <alignment vertical="top"/>
      <protection/>
    </xf>
    <xf numFmtId="197" fontId="64" fillId="3" borderId="0">
      <alignment vertical="top"/>
      <protection/>
    </xf>
    <xf numFmtId="38" fontId="64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2" fillId="40" borderId="10" applyNumberFormat="0" applyProtection="0">
      <alignment vertical="center"/>
    </xf>
    <xf numFmtId="4" fontId="73" fillId="40" borderId="10" applyNumberFormat="0" applyProtection="0">
      <alignment vertical="center"/>
    </xf>
    <xf numFmtId="4" fontId="72" fillId="40" borderId="10" applyNumberFormat="0" applyProtection="0">
      <alignment horizontal="left" vertical="center" indent="1"/>
    </xf>
    <xf numFmtId="4" fontId="72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36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28" borderId="10" applyNumberFormat="0" applyProtection="0">
      <alignment horizontal="right" vertical="center"/>
    </xf>
    <xf numFmtId="4" fontId="72" fillId="38" borderId="10" applyNumberFormat="0" applyProtection="0">
      <alignment horizontal="right" vertical="center"/>
    </xf>
    <xf numFmtId="4" fontId="72" fillId="37" borderId="10" applyNumberFormat="0" applyProtection="0">
      <alignment horizontal="right" vertical="center"/>
    </xf>
    <xf numFmtId="4" fontId="72" fillId="42" borderId="10" applyNumberFormat="0" applyProtection="0">
      <alignment horizontal="right" vertical="center"/>
    </xf>
    <xf numFmtId="4" fontId="72" fillId="17" borderId="10" applyNumberFormat="0" applyProtection="0">
      <alignment horizontal="right" vertical="center"/>
    </xf>
    <xf numFmtId="4" fontId="74" fillId="43" borderId="10" applyNumberFormat="0" applyProtection="0">
      <alignment horizontal="left" vertical="center" indent="1"/>
    </xf>
    <xf numFmtId="4" fontId="72" fillId="44" borderId="11" applyNumberFormat="0" applyProtection="0">
      <alignment horizontal="left" vertical="center" indent="1"/>
    </xf>
    <xf numFmtId="4" fontId="75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2" fillId="44" borderId="10" applyNumberFormat="0" applyProtection="0">
      <alignment horizontal="left" vertical="center" indent="1"/>
    </xf>
    <xf numFmtId="4" fontId="72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41" borderId="10" applyNumberFormat="0" applyProtection="0">
      <alignment vertical="center"/>
    </xf>
    <xf numFmtId="4" fontId="73" fillId="41" borderId="10" applyNumberFormat="0" applyProtection="0">
      <alignment vertical="center"/>
    </xf>
    <xf numFmtId="4" fontId="72" fillId="41" borderId="10" applyNumberFormat="0" applyProtection="0">
      <alignment horizontal="left" vertical="center" indent="1"/>
    </xf>
    <xf numFmtId="4" fontId="72" fillId="41" borderId="10" applyNumberFormat="0" applyProtection="0">
      <alignment horizontal="left" vertical="center" indent="1"/>
    </xf>
    <xf numFmtId="4" fontId="72" fillId="44" borderId="10" applyNumberFormat="0" applyProtection="0">
      <alignment horizontal="right" vertical="center"/>
    </xf>
    <xf numFmtId="4" fontId="73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44" borderId="10" applyNumberFormat="0" applyProtection="0">
      <alignment horizontal="right" vertical="center"/>
    </xf>
    <xf numFmtId="0" fontId="7" fillId="0" borderId="0">
      <alignment/>
      <protection/>
    </xf>
    <xf numFmtId="193" fontId="78" fillId="47" borderId="0">
      <alignment horizontal="right" vertical="top"/>
      <protection/>
    </xf>
    <xf numFmtId="193" fontId="78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5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5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5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5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5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5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46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6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7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Border="0">
      <alignment horizontal="center" vertical="center" wrapText="1"/>
      <protection/>
    </xf>
    <xf numFmtId="0" fontId="88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9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90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8" fillId="7" borderId="2">
      <alignment/>
      <protection/>
    </xf>
    <xf numFmtId="4" fontId="3" fillId="40" borderId="19" applyBorder="0">
      <alignment horizontal="right"/>
      <protection/>
    </xf>
    <xf numFmtId="49" fontId="79" fillId="0" borderId="0" applyBorder="0">
      <alignment vertical="center"/>
      <protection/>
    </xf>
    <xf numFmtId="0" fontId="91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8" fillId="0" borderId="19" applyBorder="0">
      <alignment vertical="center"/>
      <protection/>
    </xf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92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50" fillId="0" borderId="0">
      <alignment horizontal="center" vertical="top" wrapText="1"/>
      <protection/>
    </xf>
    <xf numFmtId="0" fontId="51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177" fontId="52" fillId="3" borderId="19">
      <alignment wrapText="1"/>
      <protection/>
    </xf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4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5" fillId="0" borderId="0" applyNumberFormat="0" applyFill="0" applyBorder="0" applyAlignment="0" applyProtection="0"/>
    <xf numFmtId="0" fontId="96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3" fillId="40" borderId="22" applyNumberFormat="0" applyBorder="0" applyAlignment="0">
      <protection locked="0"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7" fillId="0" borderId="0">
      <alignment vertical="top"/>
      <protection/>
    </xf>
    <xf numFmtId="193" fontId="57" fillId="0" borderId="0">
      <alignment vertical="top"/>
      <protection/>
    </xf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176" fontId="49" fillId="0" borderId="0" applyFill="0" applyBorder="0" applyAlignment="0" applyProtection="0"/>
    <xf numFmtId="0" fontId="9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100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4" fillId="0" borderId="0">
      <alignment/>
      <protection locked="0"/>
    </xf>
    <xf numFmtId="0" fontId="46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1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2">
      <selection activeCell="M14" sqref="M1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2014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2016</v>
      </c>
      <c r="G8" s="146" t="s">
        <v>8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zoomScalePageLayoutView="0" workbookViewId="0" topLeftCell="A1">
      <pane xSplit="5" ySplit="15" topLeftCell="F12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128" sqref="M128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2698.895</v>
      </c>
      <c r="G18" s="77">
        <f>SUM(G19,G20,G24,G28)</f>
        <v>0</v>
      </c>
      <c r="H18" s="77">
        <f>SUM(H19,H20,H24,H28)</f>
        <v>1713.563</v>
      </c>
      <c r="I18" s="77">
        <f>SUM(I19,I20,I24,I28)</f>
        <v>985.332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2698.895</v>
      </c>
      <c r="G20" s="67">
        <f>SUM(G21:G23)</f>
        <v>0</v>
      </c>
      <c r="H20" s="67">
        <f>SUM(H21:H23)</f>
        <v>1713.563</v>
      </c>
      <c r="I20" s="67">
        <f>SUM(I21:I23)</f>
        <v>985.332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2698.895</v>
      </c>
      <c r="G22" s="70"/>
      <c r="H22" s="70">
        <v>1713.563</v>
      </c>
      <c r="I22" s="70">
        <v>985.332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0</v>
      </c>
      <c r="G24" s="67">
        <f>SUM(G25:G27)</f>
        <v>0</v>
      </c>
      <c r="H24" s="67">
        <f>SUM(H25:H27)</f>
        <v>0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0</v>
      </c>
      <c r="G26" s="70"/>
      <c r="H26" s="70">
        <v>0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2422.998</v>
      </c>
      <c r="G29" s="68"/>
      <c r="H29" s="69">
        <f>H30</f>
        <v>0</v>
      </c>
      <c r="I29" s="69">
        <f>I30+I31</f>
        <v>1471.069</v>
      </c>
      <c r="J29" s="231">
        <f>J30+J31+J32</f>
        <v>951.929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1471.069</v>
      </c>
      <c r="G31" s="68"/>
      <c r="H31" s="68"/>
      <c r="I31" s="70">
        <v>1471.069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951.929</v>
      </c>
      <c r="G32" s="72"/>
      <c r="H32" s="72"/>
      <c r="I32" s="72"/>
      <c r="J32" s="234">
        <v>951.929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2620.858</v>
      </c>
      <c r="G34" s="69">
        <f>SUM(G35,G40,G44,G47,G50)</f>
        <v>0</v>
      </c>
      <c r="H34" s="69">
        <f>SUM(H35,H40,H44,H47,H50)</f>
        <v>222.56</v>
      </c>
      <c r="I34" s="69">
        <f>SUM(I35,I40,I44,I47,I50)</f>
        <v>1479.469</v>
      </c>
      <c r="J34" s="231">
        <f>SUM(J35,J40,J44,J47,J50)</f>
        <v>918.829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1149.789</v>
      </c>
      <c r="G35" s="67">
        <f>SUM(G36:G39)</f>
        <v>0</v>
      </c>
      <c r="H35" s="67">
        <f>SUM(H36:H39)</f>
        <v>222.56</v>
      </c>
      <c r="I35" s="67">
        <f>SUM(I36:I39)</f>
        <v>8.4</v>
      </c>
      <c r="J35" s="231">
        <f>SUM(J36:J39)</f>
        <v>918.829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962.377</v>
      </c>
      <c r="G37" s="70"/>
      <c r="H37" s="70">
        <v>35.148</v>
      </c>
      <c r="I37" s="70">
        <v>8.4</v>
      </c>
      <c r="J37" s="71">
        <v>918.829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187.412</v>
      </c>
      <c r="G38" s="70"/>
      <c r="H38" s="70">
        <v>187.412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1471.069</v>
      </c>
      <c r="G40" s="67">
        <f>SUM(G41:G43)</f>
        <v>0</v>
      </c>
      <c r="H40" s="67">
        <f>SUM(H41:H43)</f>
        <v>0</v>
      </c>
      <c r="I40" s="67">
        <f>SUM(I41:I43)</f>
        <v>1471.069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1471.069</v>
      </c>
      <c r="G42" s="70"/>
      <c r="H42" s="70">
        <v>0</v>
      </c>
      <c r="I42" s="70">
        <v>1471.069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2422.998</v>
      </c>
      <c r="G53" s="69">
        <f>SUM(G30:J30)</f>
        <v>0</v>
      </c>
      <c r="H53" s="69">
        <f>SUM(G31:J31)</f>
        <v>1471.069</v>
      </c>
      <c r="I53" s="69">
        <f>SUM(G32:J32)</f>
        <v>951.929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78.037</v>
      </c>
      <c r="G56" s="69">
        <f>SUM(G57:G58)</f>
        <v>0</v>
      </c>
      <c r="H56" s="69">
        <f>SUM(H57:H58)</f>
        <v>19.934</v>
      </c>
      <c r="I56" s="69">
        <f>SUM(I57:I58)</f>
        <v>25.003</v>
      </c>
      <c r="J56" s="231">
        <f>SUM(J57:J58)</f>
        <v>33.1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78.037</v>
      </c>
      <c r="G58" s="70"/>
      <c r="H58" s="70">
        <v>19.934</v>
      </c>
      <c r="I58" s="70">
        <v>25.003</v>
      </c>
      <c r="J58" s="230">
        <v>33.1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3.197442310920451E-14</v>
      </c>
      <c r="G62" s="75">
        <f>G18-G34-G53-G54-G56+G60-G61</f>
        <v>0</v>
      </c>
      <c r="H62" s="75">
        <f>H18+H29-H34-H53-H54-H56+H60-H61</f>
        <v>1.9539925233402755E-13</v>
      </c>
      <c r="I62" s="75">
        <f>I18+I29-I34-I53-I54-I56+I60-I61</f>
        <v>-1.8474111129762605E-13</v>
      </c>
      <c r="J62" s="238">
        <f>J18+J29-J34-J54-J56+J60-J61</f>
        <v>2.1316282072803006E-14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15.871</v>
      </c>
      <c r="G64" s="77">
        <f>SUM(G65,G66,G70,G74)</f>
        <v>0</v>
      </c>
      <c r="H64" s="77">
        <f>SUM(H65,H66,H70,H74)</f>
        <v>10.076701158437064</v>
      </c>
      <c r="I64" s="77">
        <f>SUM(I65,I66,I70,I74)</f>
        <v>5.794298841562936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15.871</v>
      </c>
      <c r="G66" s="67">
        <f>SUM(G67:G69)</f>
        <v>0</v>
      </c>
      <c r="H66" s="67">
        <f>SUM(H67:H69)</f>
        <v>10.076701158437064</v>
      </c>
      <c r="I66" s="67">
        <f>SUM(I67:I69)</f>
        <v>5.794298841562936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15.871</v>
      </c>
      <c r="G68" s="70">
        <f>G22*(15.871/$F$18)</f>
        <v>0</v>
      </c>
      <c r="H68" s="70">
        <f>H22*(15.871/$F$18)</f>
        <v>10.076701158437064</v>
      </c>
      <c r="I68" s="70">
        <f>I22*(15.871/$F$18)</f>
        <v>5.794298841562936</v>
      </c>
      <c r="J68" s="70">
        <f>J22*(15.871/$F$18)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</v>
      </c>
      <c r="G70" s="67">
        <f>SUM(G71:G73)</f>
        <v>0</v>
      </c>
      <c r="H70" s="67">
        <f>SUM(H71:H73)</f>
        <v>0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</v>
      </c>
      <c r="G72" s="70">
        <f>G26*(15.871/$F$18)</f>
        <v>0</v>
      </c>
      <c r="H72" s="70">
        <f>H26*(15.871/$F$18)</f>
        <v>0</v>
      </c>
      <c r="I72" s="70">
        <f>I26*(15.871/$F$18)</f>
        <v>0</v>
      </c>
      <c r="J72" s="70">
        <f>J26*(15.871/$F$18)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14.248572566920906</v>
      </c>
      <c r="G75" s="80"/>
      <c r="H75" s="69">
        <f>H76</f>
        <v>0</v>
      </c>
      <c r="I75" s="69">
        <f>I76+I77</f>
        <v>8.650701897998996</v>
      </c>
      <c r="J75" s="231">
        <f>J76+J77+J78</f>
        <v>5.59787066892191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H30*(15.871/$F$18)</f>
        <v>0</v>
      </c>
      <c r="I76" s="70">
        <f>I30*(15.871/$F$18)</f>
        <v>0</v>
      </c>
      <c r="J76" s="70">
        <f>J30*(15.871/$F$18)</f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8.650701897998996</v>
      </c>
      <c r="G77" s="80"/>
      <c r="H77" s="80"/>
      <c r="I77" s="70">
        <f>I31*(15.871/$F$18)</f>
        <v>8.650701897998996</v>
      </c>
      <c r="J77" s="70">
        <f>J31*(15.871/$F$18)</f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5.59787066892191</v>
      </c>
      <c r="G78" s="80"/>
      <c r="H78" s="80"/>
      <c r="I78" s="80"/>
      <c r="J78" s="70">
        <f>J32*(15.871/$F$18)</f>
        <v>5.59787066892191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15.412099143538374</v>
      </c>
      <c r="G80" s="69">
        <f>SUM(G81,G86,G90,G93,G96)</f>
        <v>0</v>
      </c>
      <c r="H80" s="69">
        <f>SUM(H81,H86,H90,H93,H96)</f>
        <v>1.308776280663012</v>
      </c>
      <c r="I80" s="69">
        <f>SUM(I81,I86,I90,I93,I96)</f>
        <v>8.70009855848412</v>
      </c>
      <c r="J80" s="231">
        <f>SUM(J81,J86,J90,J93,J96)</f>
        <v>5.403224304391241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6.761397245539378</v>
      </c>
      <c r="G81" s="67">
        <f>SUM(G82:G85)</f>
        <v>0</v>
      </c>
      <c r="H81" s="67">
        <f>SUM(H82:H85)</f>
        <v>1.308776280663012</v>
      </c>
      <c r="I81" s="67">
        <f>SUM(I82:I85)</f>
        <v>0.04939666048512447</v>
      </c>
      <c r="J81" s="231">
        <f>SUM(J82:J85)</f>
        <v>5.403224304391241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5.659310705677694</v>
      </c>
      <c r="G83" s="70">
        <f>G37*(15.871/$F$18)</f>
        <v>0</v>
      </c>
      <c r="H83" s="70">
        <f aca="true" t="shared" si="1" ref="H83:J84">H37*(15.871/$F$18)</f>
        <v>0.20668974080132796</v>
      </c>
      <c r="I83" s="70">
        <f t="shared" si="1"/>
        <v>0.04939666048512447</v>
      </c>
      <c r="J83" s="70">
        <f t="shared" si="1"/>
        <v>5.403224304391241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1.1020865398616841</v>
      </c>
      <c r="G84" s="70">
        <f>G38*(15.871/$F$18)</f>
        <v>0</v>
      </c>
      <c r="H84" s="70">
        <f t="shared" si="1"/>
        <v>1.1020865398616841</v>
      </c>
      <c r="I84" s="70">
        <f t="shared" si="1"/>
        <v>0</v>
      </c>
      <c r="J84" s="70">
        <f t="shared" si="1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8.650701897998996</v>
      </c>
      <c r="G86" s="67">
        <f>SUM(G87:G89)</f>
        <v>0</v>
      </c>
      <c r="H86" s="67">
        <f>SUM(H87:H89)</f>
        <v>0</v>
      </c>
      <c r="I86" s="67">
        <f>SUM(I87:I89)</f>
        <v>8.650701897998996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8.650701897998996</v>
      </c>
      <c r="G88" s="70">
        <f>G42*(15.871/$F$18)</f>
        <v>0</v>
      </c>
      <c r="H88" s="70">
        <f>H42*(15.871/$F$18)</f>
        <v>0</v>
      </c>
      <c r="I88" s="70">
        <f>I42*(15.871/$F$18)</f>
        <v>8.650701897998996</v>
      </c>
      <c r="J88" s="70">
        <f>J42*(15.871/$F$18)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14.248572566920906</v>
      </c>
      <c r="G99" s="69">
        <f>SUM(G76:J76)</f>
        <v>0</v>
      </c>
      <c r="H99" s="69">
        <f>SUM(G77:J77)</f>
        <v>8.650701897998996</v>
      </c>
      <c r="I99" s="69">
        <f>SUM(G78:J78)</f>
        <v>5.59787066892191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2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0.45890085646162604</v>
      </c>
      <c r="G102" s="69">
        <f>SUM(G103:G104)</f>
        <v>0</v>
      </c>
      <c r="H102" s="69">
        <f>SUM(H103:H104)</f>
        <v>0.1172229797750561</v>
      </c>
      <c r="I102" s="69">
        <f>SUM(I103:I104)</f>
        <v>0.14703151215590085</v>
      </c>
      <c r="J102" s="231">
        <f>SUM(J103:J104)</f>
        <v>0.19464636453066905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2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2"/>
        <v>0.45890085646162604</v>
      </c>
      <c r="G104" s="70">
        <f>G58*(15.871/$F$18)</f>
        <v>0</v>
      </c>
      <c r="H104" s="70">
        <f>H58*(15.871/$F$18)</f>
        <v>0.1172229797750561</v>
      </c>
      <c r="I104" s="70">
        <f>I58*(15.871/$F$18)</f>
        <v>0.14703151215590085</v>
      </c>
      <c r="J104" s="70">
        <f>J58*(15.871/$F$18)</f>
        <v>0.19464636453066905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2"/>
        <v>-5.134781488891349E-16</v>
      </c>
      <c r="G106" s="70">
        <v>0</v>
      </c>
      <c r="H106" s="70">
        <v>-1.99999999988959E-05</v>
      </c>
      <c r="I106" s="70">
        <v>4.999999998978044E-06</v>
      </c>
      <c r="J106" s="230">
        <v>1.4999999999404379E-05</v>
      </c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2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2"/>
        <v>3.0531133177191805E-16</v>
      </c>
      <c r="G108" s="75">
        <f>G64-G80-G99-G100-G102+G106-G107</f>
        <v>0</v>
      </c>
      <c r="H108" s="75">
        <f>H64+H75-H80-H99-H100-H102+H106-H107</f>
        <v>-1.9999999999298357E-05</v>
      </c>
      <c r="I108" s="75">
        <f>I64+I75-I80-I99-I100-I102+I106-I107</f>
        <v>4.999999999949489E-06</v>
      </c>
      <c r="J108" s="238">
        <f>J64+J75-J80-J100-J102+J106-J107</f>
        <v>1.4999999999654179E-05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9" sqref="A9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2016-07-20T10:22:07Z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